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8-10-2024-1c - Rekonštruk..." sheetId="2" r:id="rId2"/>
    <sheet name="8-10-2024-1d - Rekonštruk..." sheetId="3" r:id="rId3"/>
    <sheet name="8-10-2024-2d - Rekonštruk..." sheetId="4" r:id="rId4"/>
  </sheets>
  <definedNames>
    <definedName name="_xlnm.Print_Area" localSheetId="0">'Rekapitulácia stavby'!$D$4:$AO$76,'Rekapitulácia stavby'!$C$82:$AQ$98</definedName>
    <definedName name="_xlnm.Print_Titles" localSheetId="0">'Rekapitulácia stavby'!$92:$92</definedName>
    <definedName name="_xlnm._FilterDatabase" localSheetId="1" hidden="1">'8-10-2024-1c - Rekonštruk...'!$C$127:$K$167</definedName>
    <definedName name="_xlnm.Print_Area" localSheetId="1">'8-10-2024-1c - Rekonštruk...'!$C$4:$J$76,'8-10-2024-1c - Rekonštruk...'!$C$115:$J$167</definedName>
    <definedName name="_xlnm.Print_Titles" localSheetId="1">'8-10-2024-1c - Rekonštruk...'!$127:$127</definedName>
    <definedName name="_xlnm._FilterDatabase" localSheetId="2" hidden="1">'8-10-2024-1d - Rekonštruk...'!$C$128:$K$179</definedName>
    <definedName name="_xlnm.Print_Area" localSheetId="2">'8-10-2024-1d - Rekonštruk...'!$C$4:$J$76,'8-10-2024-1d - Rekonštruk...'!$C$116:$J$179</definedName>
    <definedName name="_xlnm.Print_Titles" localSheetId="2">'8-10-2024-1d - Rekonštruk...'!$128:$128</definedName>
    <definedName name="_xlnm._FilterDatabase" localSheetId="3" hidden="1">'8-10-2024-2d - Rekonštruk...'!$C$127:$K$167</definedName>
    <definedName name="_xlnm.Print_Area" localSheetId="3">'8-10-2024-2d - Rekonštruk...'!$C$4:$J$76,'8-10-2024-2d - Rekonštruk...'!$C$115:$J$167</definedName>
    <definedName name="_xlnm.Print_Titles" localSheetId="3">'8-10-2024-2d - Rekonštruk...'!$127:$127</definedName>
  </definedNames>
  <calcPr/>
</workbook>
</file>

<file path=xl/calcChain.xml><?xml version="1.0" encoding="utf-8"?>
<calcChain xmlns="http://schemas.openxmlformats.org/spreadsheetml/2006/main">
  <c i="4" l="1" r="J37"/>
  <c r="J36"/>
  <c i="1" r="AY97"/>
  <c i="4" r="J35"/>
  <c i="1" r="AX97"/>
  <c i="4"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59"/>
  <c r="BH159"/>
  <c r="BG159"/>
  <c r="BE159"/>
  <c r="T159"/>
  <c r="T158"/>
  <c r="R159"/>
  <c r="R158"/>
  <c r="P159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R147"/>
  <c r="P147"/>
  <c r="BI146"/>
  <c r="BH146"/>
  <c r="BG146"/>
  <c r="BE146"/>
  <c r="T146"/>
  <c r="R146"/>
  <c r="P146"/>
  <c r="BI143"/>
  <c r="BH143"/>
  <c r="BG143"/>
  <c r="BE143"/>
  <c r="T143"/>
  <c r="T142"/>
  <c r="R143"/>
  <c r="R142"/>
  <c r="P143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2"/>
  <c r="BH132"/>
  <c r="BG132"/>
  <c r="BE132"/>
  <c r="T132"/>
  <c r="R132"/>
  <c r="P132"/>
  <c r="BI131"/>
  <c r="BH131"/>
  <c r="BG131"/>
  <c r="BE131"/>
  <c r="T131"/>
  <c r="R131"/>
  <c r="P131"/>
  <c r="F124"/>
  <c r="F122"/>
  <c r="E120"/>
  <c r="F91"/>
  <c r="F89"/>
  <c r="E87"/>
  <c r="J24"/>
  <c r="E24"/>
  <c r="J125"/>
  <c r="J23"/>
  <c r="J21"/>
  <c r="E21"/>
  <c r="J124"/>
  <c r="J20"/>
  <c r="J18"/>
  <c r="E18"/>
  <c r="F125"/>
  <c r="J17"/>
  <c r="J12"/>
  <c r="J89"/>
  <c r="E7"/>
  <c r="E118"/>
  <c i="3" r="J37"/>
  <c r="J36"/>
  <c i="1" r="AY96"/>
  <c i="3" r="J35"/>
  <c i="1" r="AX96"/>
  <c i="3" r="BI179"/>
  <c r="BH179"/>
  <c r="BG179"/>
  <c r="BE179"/>
  <c r="T179"/>
  <c r="R179"/>
  <c r="P179"/>
  <c r="BI178"/>
  <c r="BH178"/>
  <c r="BG178"/>
  <c r="BE178"/>
  <c r="T178"/>
  <c r="R178"/>
  <c r="P178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1"/>
  <c r="BH171"/>
  <c r="BG171"/>
  <c r="BE171"/>
  <c r="T171"/>
  <c r="T170"/>
  <c r="R171"/>
  <c r="R170"/>
  <c r="P171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5"/>
  <c r="BH165"/>
  <c r="BG165"/>
  <c r="BE165"/>
  <c r="T165"/>
  <c r="R165"/>
  <c r="P165"/>
  <c r="BI164"/>
  <c r="BH164"/>
  <c r="BG164"/>
  <c r="BE164"/>
  <c r="T164"/>
  <c r="R164"/>
  <c r="P164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1"/>
  <c r="BH151"/>
  <c r="BG151"/>
  <c r="BE151"/>
  <c r="T151"/>
  <c r="T150"/>
  <c r="R151"/>
  <c r="R150"/>
  <c r="P151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F125"/>
  <c r="F123"/>
  <c r="E121"/>
  <c r="F91"/>
  <c r="F89"/>
  <c r="E87"/>
  <c r="J24"/>
  <c r="E24"/>
  <c r="J92"/>
  <c r="J23"/>
  <c r="J21"/>
  <c r="E21"/>
  <c r="J125"/>
  <c r="J20"/>
  <c r="J18"/>
  <c r="E18"/>
  <c r="F92"/>
  <c r="J17"/>
  <c r="J12"/>
  <c r="J123"/>
  <c r="E7"/>
  <c r="E85"/>
  <c i="2" r="J37"/>
  <c r="J36"/>
  <c i="1" r="AY95"/>
  <c i="2" r="J35"/>
  <c i="1" r="AX95"/>
  <c i="2"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59"/>
  <c r="BH159"/>
  <c r="BG159"/>
  <c r="BE159"/>
  <c r="T159"/>
  <c r="T158"/>
  <c r="R159"/>
  <c r="R158"/>
  <c r="P159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R147"/>
  <c r="P147"/>
  <c r="BI146"/>
  <c r="BH146"/>
  <c r="BG146"/>
  <c r="BE146"/>
  <c r="T146"/>
  <c r="R146"/>
  <c r="P146"/>
  <c r="BI143"/>
  <c r="BH143"/>
  <c r="BG143"/>
  <c r="BE143"/>
  <c r="T143"/>
  <c r="T142"/>
  <c r="R143"/>
  <c r="R142"/>
  <c r="P143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2"/>
  <c r="BH132"/>
  <c r="BG132"/>
  <c r="BE132"/>
  <c r="T132"/>
  <c r="R132"/>
  <c r="P132"/>
  <c r="BI131"/>
  <c r="BH131"/>
  <c r="BG131"/>
  <c r="BE131"/>
  <c r="T131"/>
  <c r="R131"/>
  <c r="P131"/>
  <c r="F124"/>
  <c r="F122"/>
  <c r="E120"/>
  <c r="F91"/>
  <c r="F89"/>
  <c r="E87"/>
  <c r="J24"/>
  <c r="E24"/>
  <c r="J125"/>
  <c r="J23"/>
  <c r="J21"/>
  <c r="E21"/>
  <c r="J91"/>
  <c r="J20"/>
  <c r="J18"/>
  <c r="E18"/>
  <c r="F125"/>
  <c r="J17"/>
  <c r="J12"/>
  <c r="J122"/>
  <c r="E7"/>
  <c r="E118"/>
  <c i="1" r="L90"/>
  <c r="AM90"/>
  <c r="AM89"/>
  <c r="L89"/>
  <c r="AM87"/>
  <c r="L87"/>
  <c r="L85"/>
  <c r="L84"/>
  <c i="2" r="J166"/>
  <c r="BK156"/>
  <c r="J149"/>
  <c r="J138"/>
  <c r="J162"/>
  <c r="J136"/>
  <c r="BK154"/>
  <c r="BK149"/>
  <c r="BK143"/>
  <c r="J131"/>
  <c r="BK157"/>
  <c r="J150"/>
  <c r="BK138"/>
  <c r="J132"/>
  <c i="3" r="J168"/>
  <c r="J160"/>
  <c r="BK147"/>
  <c r="J142"/>
  <c r="BK134"/>
  <c r="BK178"/>
  <c r="BK168"/>
  <c r="J159"/>
  <c r="J151"/>
  <c r="J146"/>
  <c r="J141"/>
  <c r="BK136"/>
  <c r="J176"/>
  <c r="J167"/>
  <c r="BK159"/>
  <c r="BK137"/>
  <c r="J133"/>
  <c i="4" r="BK163"/>
  <c r="J153"/>
  <c r="BK146"/>
  <c r="J134"/>
  <c r="BK162"/>
  <c r="J154"/>
  <c r="BK147"/>
  <c r="BK141"/>
  <c r="BK137"/>
  <c r="BK166"/>
  <c r="BK153"/>
  <c r="J149"/>
  <c r="J135"/>
  <c r="BK135"/>
  <c i="2" r="BK164"/>
  <c r="J154"/>
  <c r="J146"/>
  <c r="BK136"/>
  <c r="BK159"/>
  <c r="BK137"/>
  <c r="J156"/>
  <c r="J152"/>
  <c r="J141"/>
  <c r="J135"/>
  <c r="J164"/>
  <c r="J153"/>
  <c r="BK146"/>
  <c r="J137"/>
  <c i="3" r="BK179"/>
  <c r="J169"/>
  <c r="BK162"/>
  <c r="BK149"/>
  <c r="J144"/>
  <c r="BK139"/>
  <c r="BK132"/>
  <c r="J174"/>
  <c r="BK164"/>
  <c r="J158"/>
  <c r="J147"/>
  <c r="BK142"/>
  <c r="J137"/>
  <c r="J178"/>
  <c r="BK169"/>
  <c r="BK160"/>
  <c r="J143"/>
  <c r="J134"/>
  <c i="4" r="BK164"/>
  <c r="J159"/>
  <c r="BK150"/>
  <c r="J138"/>
  <c r="J150"/>
  <c r="J139"/>
  <c r="J167"/>
  <c r="BK154"/>
  <c r="BK151"/>
  <c r="BK139"/>
  <c r="J136"/>
  <c i="2" r="BK166"/>
  <c r="J159"/>
  <c r="BK150"/>
  <c r="BK139"/>
  <c r="BK131"/>
  <c r="J147"/>
  <c i="1" r="AS94"/>
  <c i="2" r="BK132"/>
  <c r="J163"/>
  <c r="J151"/>
  <c r="J139"/>
  <c r="J134"/>
  <c i="3" r="BK171"/>
  <c r="J165"/>
  <c r="BK157"/>
  <c r="BK146"/>
  <c r="BK143"/>
  <c r="J138"/>
  <c r="J179"/>
  <c r="J171"/>
  <c r="J162"/>
  <c r="J157"/>
  <c r="J149"/>
  <c r="BK145"/>
  <c r="J139"/>
  <c r="J132"/>
  <c r="BK174"/>
  <c r="J161"/>
  <c r="BK155"/>
  <c r="BK135"/>
  <c i="4" r="J166"/>
  <c r="J157"/>
  <c r="J147"/>
  <c r="J137"/>
  <c r="J164"/>
  <c r="BK159"/>
  <c r="J151"/>
  <c r="J146"/>
  <c r="J140"/>
  <c r="BK136"/>
  <c r="BK157"/>
  <c r="J152"/>
  <c r="J143"/>
  <c r="BK134"/>
  <c r="J132"/>
  <c i="2" r="J167"/>
  <c r="BK163"/>
  <c r="BK153"/>
  <c r="J143"/>
  <c r="BK134"/>
  <c r="BK152"/>
  <c r="BK141"/>
  <c r="BK162"/>
  <c r="BK151"/>
  <c r="BK147"/>
  <c r="J140"/>
  <c r="BK167"/>
  <c r="J157"/>
  <c r="BK140"/>
  <c r="BK135"/>
  <c i="3" r="BK176"/>
  <c r="BK167"/>
  <c r="J155"/>
  <c r="BK154"/>
  <c r="BK151"/>
  <c r="J148"/>
  <c r="J145"/>
  <c r="BK141"/>
  <c r="BK133"/>
  <c r="BK175"/>
  <c r="BK165"/>
  <c r="BK161"/>
  <c r="J154"/>
  <c r="BK148"/>
  <c r="BK144"/>
  <c r="BK138"/>
  <c r="J135"/>
  <c r="J175"/>
  <c r="J164"/>
  <c r="BK158"/>
  <c r="J136"/>
  <c i="4" r="BK167"/>
  <c r="J162"/>
  <c r="BK152"/>
  <c r="J141"/>
  <c r="J163"/>
  <c r="J156"/>
  <c r="BK149"/>
  <c r="BK143"/>
  <c r="BK138"/>
  <c r="BK132"/>
  <c r="BK156"/>
  <c r="BK140"/>
  <c r="BK131"/>
  <c r="J131"/>
  <c i="2" l="1" r="P130"/>
  <c r="R130"/>
  <c r="P133"/>
  <c r="T145"/>
  <c r="T148"/>
  <c r="T155"/>
  <c r="BK161"/>
  <c r="J161"/>
  <c r="J107"/>
  <c r="P165"/>
  <c i="3" r="P131"/>
  <c r="P140"/>
  <c r="R153"/>
  <c r="R156"/>
  <c r="R163"/>
  <c r="P166"/>
  <c r="P173"/>
  <c r="P172"/>
  <c r="P177"/>
  <c i="4" r="BK130"/>
  <c r="J130"/>
  <c r="J98"/>
  <c r="T130"/>
  <c r="T133"/>
  <c r="BK145"/>
  <c r="J145"/>
  <c r="J102"/>
  <c i="2" r="T130"/>
  <c r="R133"/>
  <c r="R145"/>
  <c r="R148"/>
  <c r="P155"/>
  <c r="R161"/>
  <c r="R160"/>
  <c r="R165"/>
  <c i="3" r="R131"/>
  <c r="T140"/>
  <c r="T153"/>
  <c r="T156"/>
  <c r="T163"/>
  <c r="T166"/>
  <c r="R173"/>
  <c r="R172"/>
  <c r="R177"/>
  <c i="4" r="P130"/>
  <c r="P133"/>
  <c r="R145"/>
  <c i="2" r="BK133"/>
  <c r="J133"/>
  <c r="J99"/>
  <c r="BK145"/>
  <c r="J145"/>
  <c r="J102"/>
  <c r="BK148"/>
  <c r="J148"/>
  <c r="J103"/>
  <c r="BK155"/>
  <c r="J155"/>
  <c r="J104"/>
  <c r="P161"/>
  <c r="P160"/>
  <c r="BK165"/>
  <c r="J165"/>
  <c r="J108"/>
  <c i="3" r="BK131"/>
  <c r="J131"/>
  <c r="J98"/>
  <c r="BK140"/>
  <c r="J140"/>
  <c r="J99"/>
  <c r="P153"/>
  <c r="P156"/>
  <c r="BK163"/>
  <c r="J163"/>
  <c r="J104"/>
  <c r="BK166"/>
  <c r="J166"/>
  <c r="J105"/>
  <c r="BK173"/>
  <c r="J173"/>
  <c r="J108"/>
  <c r="BK177"/>
  <c r="J177"/>
  <c r="J109"/>
  <c i="4" r="BK133"/>
  <c r="J133"/>
  <c r="J99"/>
  <c r="P145"/>
  <c r="T145"/>
  <c r="R148"/>
  <c r="P155"/>
  <c i="2" r="BK130"/>
  <c r="J130"/>
  <c r="J98"/>
  <c r="T133"/>
  <c r="P145"/>
  <c r="P148"/>
  <c r="R155"/>
  <c r="T161"/>
  <c r="T160"/>
  <c r="T165"/>
  <c i="3" r="T131"/>
  <c r="T130"/>
  <c r="R140"/>
  <c r="BK153"/>
  <c r="J153"/>
  <c r="J102"/>
  <c r="BK156"/>
  <c r="J156"/>
  <c r="J103"/>
  <c r="P163"/>
  <c r="R166"/>
  <c r="T173"/>
  <c r="T172"/>
  <c r="T177"/>
  <c i="4" r="R130"/>
  <c r="R129"/>
  <c r="R133"/>
  <c r="BK148"/>
  <c r="J148"/>
  <c r="J103"/>
  <c r="P148"/>
  <c r="T148"/>
  <c r="BK155"/>
  <c r="J155"/>
  <c r="J104"/>
  <c r="R155"/>
  <c r="T155"/>
  <c r="BK161"/>
  <c r="J161"/>
  <c r="J107"/>
  <c r="P161"/>
  <c r="P160"/>
  <c r="R161"/>
  <c r="R160"/>
  <c r="T161"/>
  <c r="T160"/>
  <c r="BK165"/>
  <c r="J165"/>
  <c r="J108"/>
  <c r="P165"/>
  <c r="R165"/>
  <c r="T165"/>
  <c i="2" r="BK142"/>
  <c r="J142"/>
  <c r="J100"/>
  <c i="3" r="BK150"/>
  <c r="J150"/>
  <c r="J100"/>
  <c r="BK170"/>
  <c r="J170"/>
  <c r="J106"/>
  <c i="2" r="BK158"/>
  <c r="J158"/>
  <c r="J105"/>
  <c i="4" r="BK142"/>
  <c r="J142"/>
  <c r="J100"/>
  <c r="BK158"/>
  <c r="J158"/>
  <c r="J105"/>
  <c r="F92"/>
  <c r="J122"/>
  <c r="BF131"/>
  <c r="BF137"/>
  <c r="E85"/>
  <c r="J91"/>
  <c r="BF134"/>
  <c r="BF135"/>
  <c r="BF136"/>
  <c r="BF140"/>
  <c r="BF146"/>
  <c r="BF149"/>
  <c r="BF150"/>
  <c r="BF157"/>
  <c r="BF162"/>
  <c r="BF163"/>
  <c r="BF166"/>
  <c r="BF167"/>
  <c r="J92"/>
  <c r="BF138"/>
  <c r="BF151"/>
  <c r="BF152"/>
  <c r="BF156"/>
  <c r="BF159"/>
  <c r="BF164"/>
  <c r="BF132"/>
  <c r="BF139"/>
  <c r="BF141"/>
  <c r="BF143"/>
  <c r="BF147"/>
  <c r="BF153"/>
  <c r="BF154"/>
  <c i="2" r="BK129"/>
  <c i="3" r="J89"/>
  <c r="J91"/>
  <c r="J126"/>
  <c r="BF137"/>
  <c r="BF138"/>
  <c r="BF141"/>
  <c r="BF155"/>
  <c r="BF161"/>
  <c r="BF164"/>
  <c r="BF167"/>
  <c r="E119"/>
  <c r="F126"/>
  <c r="BF132"/>
  <c r="BF133"/>
  <c r="BF139"/>
  <c r="BF142"/>
  <c r="BF143"/>
  <c r="BF146"/>
  <c r="BF147"/>
  <c r="BF149"/>
  <c r="BF151"/>
  <c r="BF154"/>
  <c r="BF159"/>
  <c r="BF165"/>
  <c r="BF168"/>
  <c r="BF169"/>
  <c r="BF174"/>
  <c r="BF175"/>
  <c r="BF176"/>
  <c r="BF178"/>
  <c r="BF134"/>
  <c r="BF135"/>
  <c r="BF136"/>
  <c r="BF144"/>
  <c r="BF145"/>
  <c r="BF148"/>
  <c r="BF157"/>
  <c r="BF158"/>
  <c r="BF160"/>
  <c r="BF162"/>
  <c r="BF171"/>
  <c r="BF179"/>
  <c i="2" r="J92"/>
  <c r="BF131"/>
  <c r="BF138"/>
  <c r="BF149"/>
  <c r="BF150"/>
  <c r="BF152"/>
  <c r="BF164"/>
  <c r="BF167"/>
  <c r="J89"/>
  <c r="J124"/>
  <c r="BF139"/>
  <c r="BF143"/>
  <c r="BF156"/>
  <c r="E85"/>
  <c r="BF136"/>
  <c r="BF137"/>
  <c r="BF140"/>
  <c r="BF146"/>
  <c r="BF151"/>
  <c r="BF159"/>
  <c r="BF162"/>
  <c r="F92"/>
  <c r="BF132"/>
  <c r="BF134"/>
  <c r="BF135"/>
  <c r="BF141"/>
  <c r="BF147"/>
  <c r="BF153"/>
  <c r="BF154"/>
  <c r="BF157"/>
  <c r="BF163"/>
  <c r="BF166"/>
  <c r="F37"/>
  <c i="1" r="BD95"/>
  <c i="3" r="F37"/>
  <c i="1" r="BD96"/>
  <c i="4" r="F33"/>
  <c i="1" r="AZ97"/>
  <c i="2" r="F35"/>
  <c i="1" r="BB95"/>
  <c i="3" r="F36"/>
  <c i="1" r="BC96"/>
  <c i="3" r="F35"/>
  <c i="1" r="BB96"/>
  <c i="4" r="F35"/>
  <c i="1" r="BB97"/>
  <c i="2" r="F33"/>
  <c i="1" r="AZ95"/>
  <c i="3" r="F33"/>
  <c i="1" r="AZ96"/>
  <c i="4" r="J33"/>
  <c i="1" r="AV97"/>
  <c i="2" r="F36"/>
  <c i="1" r="BC95"/>
  <c i="2" r="J33"/>
  <c i="1" r="AV95"/>
  <c i="3" r="J33"/>
  <c i="1" r="AV96"/>
  <c i="4" r="F36"/>
  <c i="1" r="BC97"/>
  <c i="4" r="F37"/>
  <c i="1" r="BD97"/>
  <c i="4" l="1" r="P144"/>
  <c i="3" r="P152"/>
  <c r="T152"/>
  <c i="2" r="R144"/>
  <c i="4" r="T144"/>
  <c r="R144"/>
  <c r="R128"/>
  <c i="3" r="T129"/>
  <c i="4" r="P129"/>
  <c r="P128"/>
  <c i="1" r="AU97"/>
  <c i="3" r="R152"/>
  <c i="2" r="T144"/>
  <c r="R129"/>
  <c r="R128"/>
  <c r="P144"/>
  <c i="3" r="R130"/>
  <c r="R129"/>
  <c i="2" r="T129"/>
  <c r="T128"/>
  <c i="4" r="T129"/>
  <c r="T128"/>
  <c i="3" r="P130"/>
  <c r="P129"/>
  <c i="1" r="AU96"/>
  <c i="2" r="P129"/>
  <c r="P128"/>
  <c i="1" r="AU95"/>
  <c i="2" r="BK144"/>
  <c r="J144"/>
  <c r="J101"/>
  <c i="3" r="BK130"/>
  <c r="J130"/>
  <c r="J97"/>
  <c i="4" r="BK129"/>
  <c i="2" r="BK160"/>
  <c r="J160"/>
  <c r="J106"/>
  <c i="3" r="BK152"/>
  <c r="J152"/>
  <c r="J101"/>
  <c r="BK172"/>
  <c r="J172"/>
  <c r="J107"/>
  <c i="4" r="BK144"/>
  <c r="J144"/>
  <c r="J101"/>
  <c r="BK160"/>
  <c r="J160"/>
  <c r="J106"/>
  <c i="2" r="J129"/>
  <c r="J97"/>
  <c i="3" r="J34"/>
  <c i="1" r="AW96"/>
  <c r="AT96"/>
  <c i="4" r="J34"/>
  <c i="1" r="AW97"/>
  <c r="AT97"/>
  <c i="2" r="J34"/>
  <c i="1" r="AW95"/>
  <c r="AT95"/>
  <c r="BC94"/>
  <c r="AY94"/>
  <c r="BD94"/>
  <c r="W33"/>
  <c i="3" r="F34"/>
  <c i="1" r="BA96"/>
  <c r="AZ94"/>
  <c r="AV94"/>
  <c r="AK29"/>
  <c r="BB94"/>
  <c r="W31"/>
  <c i="2" r="F34"/>
  <c i="1" r="BA95"/>
  <c i="4" r="F34"/>
  <c i="1" r="BA97"/>
  <c i="4" l="1" r="BK128"/>
  <c r="J128"/>
  <c r="J96"/>
  <c r="J129"/>
  <c r="J97"/>
  <c i="3" r="BK129"/>
  <c r="J129"/>
  <c r="J96"/>
  <c i="2" r="BK128"/>
  <c r="J128"/>
  <c i="1" r="W32"/>
  <c r="AU94"/>
  <c r="AX94"/>
  <c i="2" r="J30"/>
  <c i="1" r="AG95"/>
  <c r="BA94"/>
  <c r="W30"/>
  <c r="W29"/>
  <c i="2" l="1" r="J39"/>
  <c r="J96"/>
  <c i="1" r="AN95"/>
  <c i="4" r="J30"/>
  <c i="1" r="AG97"/>
  <c r="AW94"/>
  <c r="AK30"/>
  <c i="3" r="J30"/>
  <c i="1" r="AG96"/>
  <c i="3" l="1" r="J39"/>
  <c i="4" r="J39"/>
  <c i="1" r="AN96"/>
  <c r="AN97"/>
  <c r="AG94"/>
  <c r="AK26"/>
  <c r="AT94"/>
  <c r="AN94"/>
  <c l="1"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<sst xmlns="http://schemas.openxmlformats.org/spreadsheetml/2006/main">
  <si>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</si>
  <si>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</si>
  <si>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</si>
  <si>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</si>
  <si>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</si>
  <si>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{fdb0c9d2-1fcd-46c2-b3ac-2bc78c0fc5b3}</t>
  </si>
  <si>
    <t>0,001</t>
  </si>
  <si>
    <t>20</t>
  </si>
  <si>
    <t>REKAPITULÁCIA STAVBY</t>
  </si>
  <si>
    <t xml:space="preserve">v ---  nižšie sa nachádzajú doplnkové a pomocné údaje k zostavám  --- v</t>
  </si>
  <si>
    <t>Kód:</t>
  </si>
  <si>
    <t>8-10-2024-20</t>
  </si>
  <si>
    <t>Stavba:</t>
  </si>
  <si>
    <t>Rekonštrukcia kancelárskych a spoločných priestorov SBD III Košice</t>
  </si>
  <si>
    <t>JKSO:</t>
  </si>
  <si>
    <t>KS:</t>
  </si>
  <si>
    <t>Miesto:</t>
  </si>
  <si>
    <t xml:space="preserve"> </t>
  </si>
  <si>
    <t>Dátum:</t>
  </si>
  <si>
    <t>8. 10. 2024</t>
  </si>
  <si>
    <t>Objednávateľ:</t>
  </si>
  <si>
    <t>IČO:</t>
  </si>
  <si>
    <t>SBD III Košice</t>
  </si>
  <si>
    <t>IČ DPH:</t>
  </si>
  <si>
    <t>Zhotoviteľ: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</si>
  <si>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</si>
  <si>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</si>
  <si>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</si>
  <si>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</si>
  <si>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</si>
  <si>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</si>
  <si>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</si>
  <si>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</si>
  <si>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</si>
  <si>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</si>
  <si>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</si>
  <si>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</si>
  <si>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</si>
  <si>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</si>
  <si>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</si>
  <si>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</si>
  <si>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</si>
  <si>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</si>
  <si>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</si>
  <si>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</si>
  <si>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</si>
  <si>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</si>
  <si>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</si>
  <si>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</si>
  <si>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</si>
  <si>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</si>
  <si>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</si>
  <si>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</si>
  <si>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</si>
  <si>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</si>
  <si>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</si>
  <si>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</si>
  <si>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</si>
  <si>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</si>
  <si>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</si>
  <si>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</si>
  <si>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</si>
  <si>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</si>
  <si>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</si>
  <si>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</si>
  <si>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</si>
  <si>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</si>
  <si>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</si>
  <si>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</si>
  <si>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</si>
  <si>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</si>
  <si>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</si>
  <si>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</si>
  <si>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</si>
  <si>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</si>
  <si>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8-10-2024/1c</t>
  </si>
  <si>
    <t>Rekonštrukcia kancelárskych priestorov SBD III Košice - časť chodba 2.NP</t>
  </si>
  <si>
    <t>STA</t>
  </si>
  <si>
    <t>1</t>
  </si>
  <si>
    <t>{d4b5828a-1148-4ca2-aa03-d066435d5b7f}</t>
  </si>
  <si>
    <t>8-10-2024/1d</t>
  </si>
  <si>
    <t>Rekonštrukcia kancelárskych priestorov SBD III Košice - časť kancelárie 2.NP</t>
  </si>
  <si>
    <t>{2be46861-053d-474f-ab09-52d45a512338}</t>
  </si>
  <si>
    <t>8-10-2024/2d</t>
  </si>
  <si>
    <t>Rekonštrukcia kancelárskych priestorov SBD III Košice - časť vstupná časť s chodbou 1.NP</t>
  </si>
  <si>
    <t>{b96fae4c-8968-45a8-a438-4e42c85df77b}</t>
  </si>
  <si>
    <t>KRYCÍ LIST ROZPOČTU</t>
  </si>
  <si>
    <t>Objekt:</t>
  </si>
  <si>
    <t>8-10-2024/1c - Rekonštrukcia kancelárskych priestorov SBD III Košice - časť chodba 2.NP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</si>
  <si>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</si>
  <si>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</si>
  <si>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</si>
  <si>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</si>
  <si>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</si>
  <si>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</si>
  <si>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</si>
  <si>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 Ostatné konštrukcie a práce-búranie</t>
  </si>
  <si>
    <t xml:space="preserve">    99 - Presun hmôt HSV</t>
  </si>
  <si>
    <t>PSV - Práce a dodávky PSV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</si>
  <si>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</si>
  <si>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</si>
  <si>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</si>
  <si>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784 - Maľby</t>
  </si>
  <si>
    <t>M - Práce a dodávky M</t>
  </si>
  <si>
    <t xml:space="preserve">    21-M - Elektromontáže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</si>
  <si>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</si>
  <si>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</si>
  <si>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</si>
  <si>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</si>
  <si>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</si>
  <si>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</si>
  <si>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</si>
  <si>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</si>
  <si>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</si>
  <si>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</si>
  <si>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</si>
  <si>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</si>
  <si>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</si>
  <si>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</si>
  <si>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</si>
  <si>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</si>
  <si>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</si>
  <si>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</si>
  <si>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</si>
  <si>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610991111.S</t>
  </si>
  <si>
    <t>Zakrývanie výplní vnútorných okenných otvorov, predmetov a konštrukcií</t>
  </si>
  <si>
    <t>súb</t>
  </si>
  <si>
    <t>4</t>
  </si>
  <si>
    <t>2</t>
  </si>
  <si>
    <t>1339429343</t>
  </si>
  <si>
    <t>612902001.S</t>
  </si>
  <si>
    <t>Brúsenie vnútorných omietok - stien rovinných</t>
  </si>
  <si>
    <t>m2</t>
  </si>
  <si>
    <t>-481560901</t>
  </si>
  <si>
    <t>9</t>
  </si>
  <si>
    <t xml:space="preserve"> Ostatné konštrukcie a práce-búranie</t>
  </si>
  <si>
    <t>3</t>
  </si>
  <si>
    <t>942942211</t>
  </si>
  <si>
    <t xml:space="preserve">Pojazdné hl. lešenie, montáž výšky do 3,80m </t>
  </si>
  <si>
    <t>deň</t>
  </si>
  <si>
    <t>-1954411128</t>
  </si>
  <si>
    <t>979011111.S</t>
  </si>
  <si>
    <t>Zvislá doprava sutiny a vybúraných hmôt za prvé podlažie nad alebo pod základným podlažím</t>
  </si>
  <si>
    <t>t</t>
  </si>
  <si>
    <t>1726122946</t>
  </si>
  <si>
    <t>5</t>
  </si>
  <si>
    <t>979011121.S</t>
  </si>
  <si>
    <t>Zvislá doprava sutiny a vybúraných hmôt za každé ďalšie podlažie</t>
  </si>
  <si>
    <t>998880287</t>
  </si>
  <si>
    <t>979081111.S</t>
  </si>
  <si>
    <t>Odvoz sutiny a vybúraných hmôt na skládku do 1 km</t>
  </si>
  <si>
    <t>2060834100</t>
  </si>
  <si>
    <t>7</t>
  </si>
  <si>
    <t>979081121.S</t>
  </si>
  <si>
    <t>Odvoz sutiny a vybúraných hmôt na skládku za každý ďalší 1 km</t>
  </si>
  <si>
    <t>1453640950</t>
  </si>
  <si>
    <t>8</t>
  </si>
  <si>
    <t>979082111.S</t>
  </si>
  <si>
    <t>Vnútrostavenisková doprava sutiny a vybúraných hmôt do 10 m</t>
  </si>
  <si>
    <t>-270313525</t>
  </si>
  <si>
    <t>979082121.S</t>
  </si>
  <si>
    <t>Vnútrostavenisková doprava sutiny a vybúraných hmôt za každých ďalších 5 m</t>
  </si>
  <si>
    <t>-1335887319</t>
  </si>
  <si>
    <t>10</t>
  </si>
  <si>
    <t>979089012</t>
  </si>
  <si>
    <t>Poplatok za skladovanie - betón, tehly, dlaždice (17 01 ), ostatné</t>
  </si>
  <si>
    <t>-389037420</t>
  </si>
  <si>
    <t>99</t>
  </si>
  <si>
    <t>Presun hmôt HSV</t>
  </si>
  <si>
    <t>11</t>
  </si>
  <si>
    <t>998011004.S</t>
  </si>
  <si>
    <t>Presun hmôt pre budovy (801, 803, 812), zvislá konštr. z tehál, tvárnic, z kovu výšky do 36 m</t>
  </si>
  <si>
    <t>-982203042</t>
  </si>
  <si>
    <t>PSV</t>
  </si>
  <si>
    <t>Práce a dodávky PSV</t>
  </si>
  <si>
    <t>763</t>
  </si>
  <si>
    <t>Konštrukcie - drevostavby</t>
  </si>
  <si>
    <t>12</t>
  </si>
  <si>
    <t>763135010</t>
  </si>
  <si>
    <t>Kazetový podhľad Rigips 600 x 600 mm, hrana A, konštrukcia viditeľná, doska Casoprano Casobianca biela</t>
  </si>
  <si>
    <t>16</t>
  </si>
  <si>
    <t>149847992</t>
  </si>
  <si>
    <t>13</t>
  </si>
  <si>
    <t>998763101.S</t>
  </si>
  <si>
    <t>Presun hmôt pre drevostavby v objektoch výšky do 12 m</t>
  </si>
  <si>
    <t>-1562279147</t>
  </si>
  <si>
    <t>766</t>
  </si>
  <si>
    <t>Konštrukcie stolárske</t>
  </si>
  <si>
    <t>14</t>
  </si>
  <si>
    <t>766662112.S</t>
  </si>
  <si>
    <t>Montáž dverového krídla otočného jednokrídlového poldrážkového, do existujúcej zárubne, vrátane kovania * podľa typu môže byť cena odlišná</t>
  </si>
  <si>
    <t>ks</t>
  </si>
  <si>
    <t>1673175306</t>
  </si>
  <si>
    <t>15</t>
  </si>
  <si>
    <t>M</t>
  </si>
  <si>
    <t>549150000600.S</t>
  </si>
  <si>
    <t>Kľučka dverová a rozeta 2x, nehrdzavejúca oceľ, povrch nerez brúsený</t>
  </si>
  <si>
    <t>32</t>
  </si>
  <si>
    <t>-2078558413</t>
  </si>
  <si>
    <t>611610000400.S</t>
  </si>
  <si>
    <t>Dvere vnútorné jednokrídlové, šírka 600-900 mm, výplň papierová voština, povrch fólia, plné</t>
  </si>
  <si>
    <t>1137771101</t>
  </si>
  <si>
    <t>17</t>
  </si>
  <si>
    <t>766702111.S</t>
  </si>
  <si>
    <t>Montáž zárubní obložkových pre dvere jednokrídlové</t>
  </si>
  <si>
    <t>1731655455</t>
  </si>
  <si>
    <t>18</t>
  </si>
  <si>
    <t>611810002200.S</t>
  </si>
  <si>
    <t>Zárubňa vnútorná obložková, šírka 600-900 mm, výška 1970 mm, DTD doska, povrch fólia, pre stenu hrúbky 60-170 mm, pre jednokrídlové dvere</t>
  </si>
  <si>
    <t>-1447828466</t>
  </si>
  <si>
    <t>19</t>
  </si>
  <si>
    <t>998766103.S</t>
  </si>
  <si>
    <t>Presun hmot pre konštrukcie stolárske v objektoch výšky nad 12 do 24 m</t>
  </si>
  <si>
    <t>-937243769</t>
  </si>
  <si>
    <t>767</t>
  </si>
  <si>
    <t>Konštrukcie doplnkové kovové</t>
  </si>
  <si>
    <t>767131801.S</t>
  </si>
  <si>
    <t xml:space="preserve">Demontáž stien a stropov z plechu priečok FEAL,  -0,02200t</t>
  </si>
  <si>
    <t>758886367</t>
  </si>
  <si>
    <t>21</t>
  </si>
  <si>
    <t>998767104.S</t>
  </si>
  <si>
    <t>Presun hmôt pre kovové stavebné doplnkové konštrukcie v objektoch výšky nad 24 do 36 m</t>
  </si>
  <si>
    <t>-885950815</t>
  </si>
  <si>
    <t>784</t>
  </si>
  <si>
    <t>Maľby</t>
  </si>
  <si>
    <t>22</t>
  </si>
  <si>
    <t>784152261.S</t>
  </si>
  <si>
    <t>Maľby z maliarskych zmesí na vodnej báze, strojne nanášané jednonásobné, základné na jemnozrnný podklad výšky do 3,80 m</t>
  </si>
  <si>
    <t>-782432814</t>
  </si>
  <si>
    <t>Práce a dodávky M</t>
  </si>
  <si>
    <t>21-M</t>
  </si>
  <si>
    <t>Elektromontáže</t>
  </si>
  <si>
    <t>23</t>
  </si>
  <si>
    <t>210203051.S</t>
  </si>
  <si>
    <t>Montáž a zapojenie LED panelu 600x600 mm do kazetového stropu</t>
  </si>
  <si>
    <t>64</t>
  </si>
  <si>
    <t>-772900516</t>
  </si>
  <si>
    <t>24</t>
  </si>
  <si>
    <t>348130002418.S</t>
  </si>
  <si>
    <t>LED svietidlo interiérové zabudovateľné pohľadové 1x40W, IP40, 4000 K, 3600 lm, 595x595 mm</t>
  </si>
  <si>
    <t>128</t>
  </si>
  <si>
    <t>-1582675254</t>
  </si>
  <si>
    <t>25</t>
  </si>
  <si>
    <t>210290436.S</t>
  </si>
  <si>
    <t>Doplnenie a úprava ELI rozvodov, zasekanie rozvodov, demontáž exist. svietidiel, vr. výmeny zásuviek a vypínačov * podľa rozsahu</t>
  </si>
  <si>
    <t>-1013617895</t>
  </si>
  <si>
    <t>HZS</t>
  </si>
  <si>
    <t>Hodinové zúčtovacie sadzby</t>
  </si>
  <si>
    <t>26</t>
  </si>
  <si>
    <t>769049021.S1</t>
  </si>
  <si>
    <t>Prenájom 2x odvlhčovacej jednotky 35l/deň</t>
  </si>
  <si>
    <t>dní</t>
  </si>
  <si>
    <t>-1094070925</t>
  </si>
  <si>
    <t>27</t>
  </si>
  <si>
    <t>769049100.S</t>
  </si>
  <si>
    <t xml:space="preserve">Prenájom 1x elektrického ohrievača </t>
  </si>
  <si>
    <t>1822118631</t>
  </si>
  <si>
    <t>8-10-2024/1d - Rekonštrukcia kancelárskych priestorov SBD III Košice - časť kancelárie 2.NP</t>
  </si>
  <si>
    <t xml:space="preserve">    776 - Podlahy povlakové</t>
  </si>
  <si>
    <t>107008049</t>
  </si>
  <si>
    <t>612460111.S</t>
  </si>
  <si>
    <t>Príprava vnútorného podkladu stien na silno a nerovnomerne nasiakavé podklady regulátorom nasiakavosti</t>
  </si>
  <si>
    <t>-907095213</t>
  </si>
  <si>
    <t>612460121.S</t>
  </si>
  <si>
    <t>Príprava vnútorného podkladu stien penetráciou základnou</t>
  </si>
  <si>
    <t>-1956312731</t>
  </si>
  <si>
    <t>612460271.S</t>
  </si>
  <si>
    <t>Vnútorná omietka stien sadrová, hr. 5 mm</t>
  </si>
  <si>
    <t>487628278</t>
  </si>
  <si>
    <t>612481119.S</t>
  </si>
  <si>
    <t xml:space="preserve">Potiahnutie vnútorných stien sklotextilnou mriežkou s celoplošným prilepením * na požiadavku </t>
  </si>
  <si>
    <t>514798189</t>
  </si>
  <si>
    <t>-1635123341</t>
  </si>
  <si>
    <t>632311001.S</t>
  </si>
  <si>
    <t>Brúsenie nerovností nových betónových podláh - zbrúsenie povlaku hrúbky do 2 mm</t>
  </si>
  <si>
    <t>-388677577</t>
  </si>
  <si>
    <t>632452611.S</t>
  </si>
  <si>
    <t>Cementová samonivelizačná stierka, pevnosti v tlaku 20 MPa, hr. 3 mm</t>
  </si>
  <si>
    <t>1029568571</t>
  </si>
  <si>
    <t>1814398616</t>
  </si>
  <si>
    <t>965044201.S</t>
  </si>
  <si>
    <t>Brúsenie existujúcich betónových podláh, brúsenie hrúbky do 2 mm -0,00600t</t>
  </si>
  <si>
    <t>1954640543</t>
  </si>
  <si>
    <t>-716682577</t>
  </si>
  <si>
    <t>-1182679156</t>
  </si>
  <si>
    <t>-1121595174</t>
  </si>
  <si>
    <t>-1556810675</t>
  </si>
  <si>
    <t>-1096621318</t>
  </si>
  <si>
    <t>-2098516522</t>
  </si>
  <si>
    <t>321392993</t>
  </si>
  <si>
    <t>386179409</t>
  </si>
  <si>
    <t>-211678572</t>
  </si>
  <si>
    <t>-782764966</t>
  </si>
  <si>
    <t>-1691887158</t>
  </si>
  <si>
    <t>886420797</t>
  </si>
  <si>
    <t>765666709</t>
  </si>
  <si>
    <t>1619644712</t>
  </si>
  <si>
    <t>699896166</t>
  </si>
  <si>
    <t>406094821</t>
  </si>
  <si>
    <t>-539529403</t>
  </si>
  <si>
    <t>28</t>
  </si>
  <si>
    <t>-1629900068</t>
  </si>
  <si>
    <t>776</t>
  </si>
  <si>
    <t>Podlahy povlakové</t>
  </si>
  <si>
    <t>29</t>
  </si>
  <si>
    <t>776401800.S</t>
  </si>
  <si>
    <t xml:space="preserve">Demontáž PVC podlahy vr. soklíkov </t>
  </si>
  <si>
    <t>-1394368329</t>
  </si>
  <si>
    <t>30</t>
  </si>
  <si>
    <t>776541100.S</t>
  </si>
  <si>
    <t>Lepenie povlakových podláh PVC v pásoch * alt. vinylová podl.</t>
  </si>
  <si>
    <t>-1064547128</t>
  </si>
  <si>
    <t>31</t>
  </si>
  <si>
    <t>284110000605.S</t>
  </si>
  <si>
    <t>Podlaha PVC heterogénna akustická, hrúbka do 3,5 mm</t>
  </si>
  <si>
    <t>456766558</t>
  </si>
  <si>
    <t>-2065654300</t>
  </si>
  <si>
    <t>33</t>
  </si>
  <si>
    <t>1224587228</t>
  </si>
  <si>
    <t>34</t>
  </si>
  <si>
    <t>2027920576</t>
  </si>
  <si>
    <t>35</t>
  </si>
  <si>
    <t>-1937144483</t>
  </si>
  <si>
    <t>36</t>
  </si>
  <si>
    <t>1377272933</t>
  </si>
  <si>
    <t>37</t>
  </si>
  <si>
    <t>1673193107</t>
  </si>
  <si>
    <t>8-10-2024/2d - Rekonštrukcia kancelárskych priestorov SBD III Košice - časť vstupná časť s chodbou 1.NP</t>
  </si>
  <si>
    <t>-1872122855</t>
  </si>
  <si>
    <t>687404105</t>
  </si>
  <si>
    <t>-54499128</t>
  </si>
  <si>
    <t>171100764</t>
  </si>
  <si>
    <t>-1079204576</t>
  </si>
  <si>
    <t>807283075</t>
  </si>
  <si>
    <t>-1691328166</t>
  </si>
  <si>
    <t>-1307109163</t>
  </si>
  <si>
    <t>1820727883</t>
  </si>
  <si>
    <t>-1044723545</t>
  </si>
  <si>
    <t>816218581</t>
  </si>
  <si>
    <t>551966025</t>
  </si>
  <si>
    <t>498638307</t>
  </si>
  <si>
    <t>-608537760</t>
  </si>
  <si>
    <t>-175904846</t>
  </si>
  <si>
    <t>821956734</t>
  </si>
  <si>
    <t>1691771995</t>
  </si>
  <si>
    <t>481885814</t>
  </si>
  <si>
    <t>1827417649</t>
  </si>
  <si>
    <t>1102851358</t>
  </si>
  <si>
    <t>357310441</t>
  </si>
  <si>
    <t>1680198303</t>
  </si>
  <si>
    <t>-1602358175</t>
  </si>
  <si>
    <t>-1595178909</t>
  </si>
  <si>
    <t>-1873628930</t>
  </si>
  <si>
    <t>-785470916</t>
  </si>
  <si>
    <t>-1438821875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</si>
</sst>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4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2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2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164" fontId="13" fillId="0" borderId="0" xfId="0" applyNumberFormat="1" applyFont="1" applyAlignment="1" applyProtection="1">
      <alignment horizontal="left" vertical="center"/>
    </xf>
    <xf numFmtId="0" fontId="13" fillId="0" borderId="0" xfId="0" applyFont="1" applyAlignment="1" applyProtection="1">
      <alignment vertical="center"/>
    </xf>
    <xf numFmtId="4" fontId="14" fillId="0" borderId="0" xfId="0" applyNumberFormat="1" applyFont="1" applyAlignment="1" applyProtection="1">
      <alignment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3" borderId="6" xfId="0" applyFont="1" applyFill="1" applyBorder="1" applyAlignment="1" applyProtection="1">
      <alignment horizontal="center" vertical="center"/>
    </xf>
    <xf numFmtId="0" fontId="19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19" fillId="3" borderId="7" xfId="0" applyFont="1" applyFill="1" applyBorder="1" applyAlignment="1" applyProtection="1">
      <alignment horizontal="center" vertical="center"/>
    </xf>
    <xf numFmtId="0" fontId="19" fillId="3" borderId="7" xfId="0" applyFont="1" applyFill="1" applyBorder="1" applyAlignment="1" applyProtection="1">
      <alignment horizontal="right" vertical="center"/>
    </xf>
    <xf numFmtId="0" fontId="19" fillId="3" borderId="8" xfId="0" applyFont="1" applyFill="1" applyBorder="1" applyAlignment="1" applyProtection="1">
      <alignment horizontal="left" vertical="center"/>
    </xf>
    <xf numFmtId="0" fontId="19" fillId="3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19" fillId="3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3" borderId="16" xfId="0" applyFont="1" applyFill="1" applyBorder="1" applyAlignment="1" applyProtection="1">
      <alignment horizontal="center" vertical="center" wrapText="1"/>
    </xf>
    <xf numFmtId="0" fontId="19" fillId="3" borderId="17" xfId="0" applyFont="1" applyFill="1" applyBorder="1" applyAlignment="1" applyProtection="1">
      <alignment horizontal="center" vertical="center" wrapText="1"/>
    </xf>
    <xf numFmtId="0" fontId="19" fillId="3" borderId="18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left" vertical="center"/>
    </xf>
    <xf numFmtId="0" fontId="20" fillId="0" borderId="20" xfId="0" applyFont="1" applyBorder="1" applyAlignment="1" applyProtection="1">
      <alignment horizontal="center"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S4" s="14" t="s">
        <v>6</v>
      </c>
    </row>
    <row r="5" s="1" customFormat="1" ht="12" customHeight="1">
      <c r="B5" s="18"/>
      <c r="C5" s="19"/>
      <c r="D5" s="22" t="s">
        <v>10</v>
      </c>
      <c r="E5" s="19"/>
      <c r="F5" s="19"/>
      <c r="G5" s="19"/>
      <c r="H5" s="19"/>
      <c r="I5" s="19"/>
      <c r="J5" s="19"/>
      <c r="K5" s="23" t="s">
        <v>11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S5" s="14" t="s">
        <v>6</v>
      </c>
    </row>
    <row r="6" s="1" customFormat="1" ht="36.96" customHeight="1">
      <c r="B6" s="18"/>
      <c r="C6" s="19"/>
      <c r="D6" s="24" t="s">
        <v>12</v>
      </c>
      <c r="E6" s="19"/>
      <c r="F6" s="19"/>
      <c r="G6" s="19"/>
      <c r="H6" s="19"/>
      <c r="I6" s="19"/>
      <c r="J6" s="19"/>
      <c r="K6" s="25" t="s">
        <v>13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S6" s="14" t="s">
        <v>6</v>
      </c>
    </row>
    <row r="7" s="1" customFormat="1" ht="12" customHeight="1">
      <c r="B7" s="18"/>
      <c r="C7" s="19"/>
      <c r="D7" s="26" t="s">
        <v>14</v>
      </c>
      <c r="E7" s="19"/>
      <c r="F7" s="19"/>
      <c r="G7" s="19"/>
      <c r="H7" s="19"/>
      <c r="I7" s="19"/>
      <c r="J7" s="19"/>
      <c r="K7" s="23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15</v>
      </c>
      <c r="AL7" s="19"/>
      <c r="AM7" s="19"/>
      <c r="AN7" s="23" t="s">
        <v>1</v>
      </c>
      <c r="AO7" s="19"/>
      <c r="AP7" s="19"/>
      <c r="AQ7" s="19"/>
      <c r="AR7" s="17"/>
      <c r="BS7" s="14" t="s">
        <v>6</v>
      </c>
    </row>
    <row r="8" s="1" customFormat="1" ht="12" customHeight="1">
      <c r="B8" s="18"/>
      <c r="C8" s="19"/>
      <c r="D8" s="26" t="s">
        <v>16</v>
      </c>
      <c r="E8" s="19"/>
      <c r="F8" s="19"/>
      <c r="G8" s="19"/>
      <c r="H8" s="19"/>
      <c r="I8" s="19"/>
      <c r="J8" s="19"/>
      <c r="K8" s="23" t="s">
        <v>17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18</v>
      </c>
      <c r="AL8" s="19"/>
      <c r="AM8" s="19"/>
      <c r="AN8" s="23" t="s">
        <v>19</v>
      </c>
      <c r="AO8" s="19"/>
      <c r="AP8" s="19"/>
      <c r="AQ8" s="19"/>
      <c r="AR8" s="17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S9" s="14" t="s">
        <v>6</v>
      </c>
    </row>
    <row r="10" s="1" customFormat="1" ht="12" customHeight="1">
      <c r="B10" s="18"/>
      <c r="C10" s="19"/>
      <c r="D10" s="26" t="s">
        <v>20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21</v>
      </c>
      <c r="AL10" s="19"/>
      <c r="AM10" s="19"/>
      <c r="AN10" s="23" t="s">
        <v>1</v>
      </c>
      <c r="AO10" s="19"/>
      <c r="AP10" s="19"/>
      <c r="AQ10" s="19"/>
      <c r="AR10" s="17"/>
      <c r="BS10" s="14" t="s">
        <v>6</v>
      </c>
    </row>
    <row r="11" s="1" customFormat="1" ht="18.48" customHeight="1">
      <c r="B11" s="18"/>
      <c r="C11" s="19"/>
      <c r="D11" s="19"/>
      <c r="E11" s="23" t="s">
        <v>22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23</v>
      </c>
      <c r="AL11" s="19"/>
      <c r="AM11" s="19"/>
      <c r="AN11" s="23" t="s">
        <v>1</v>
      </c>
      <c r="AO11" s="19"/>
      <c r="AP11" s="19"/>
      <c r="AQ11" s="19"/>
      <c r="AR11" s="17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S12" s="14" t="s">
        <v>6</v>
      </c>
    </row>
    <row r="13" s="1" customFormat="1" ht="12" customHeight="1">
      <c r="B13" s="18"/>
      <c r="C13" s="19"/>
      <c r="D13" s="26" t="s">
        <v>24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21</v>
      </c>
      <c r="AL13" s="19"/>
      <c r="AM13" s="19"/>
      <c r="AN13" s="23" t="s">
        <v>1</v>
      </c>
      <c r="AO13" s="19"/>
      <c r="AP13" s="19"/>
      <c r="AQ13" s="19"/>
      <c r="AR13" s="17"/>
      <c r="BS13" s="14" t="s">
        <v>6</v>
      </c>
    </row>
    <row r="14">
      <c r="B14" s="18"/>
      <c r="C14" s="19"/>
      <c r="D14" s="19"/>
      <c r="E14" s="23" t="s">
        <v>17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6" t="s">
        <v>23</v>
      </c>
      <c r="AL14" s="19"/>
      <c r="AM14" s="19"/>
      <c r="AN14" s="23" t="s">
        <v>1</v>
      </c>
      <c r="AO14" s="19"/>
      <c r="AP14" s="19"/>
      <c r="AQ14" s="19"/>
      <c r="AR14" s="17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S15" s="14" t="s">
        <v>4</v>
      </c>
    </row>
    <row r="16" s="1" customFormat="1" ht="12" customHeight="1">
      <c r="B16" s="18"/>
      <c r="C16" s="19"/>
      <c r="D16" s="26" t="s">
        <v>25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21</v>
      </c>
      <c r="AL16" s="19"/>
      <c r="AM16" s="19"/>
      <c r="AN16" s="23" t="s">
        <v>1</v>
      </c>
      <c r="AO16" s="19"/>
      <c r="AP16" s="19"/>
      <c r="AQ16" s="19"/>
      <c r="AR16" s="17"/>
      <c r="BS16" s="14" t="s">
        <v>4</v>
      </c>
    </row>
    <row r="17" s="1" customFormat="1" ht="18.48" customHeight="1">
      <c r="B17" s="18"/>
      <c r="C17" s="19"/>
      <c r="D17" s="19"/>
      <c r="E17" s="23" t="s">
        <v>17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23</v>
      </c>
      <c r="AL17" s="19"/>
      <c r="AM17" s="19"/>
      <c r="AN17" s="23" t="s">
        <v>1</v>
      </c>
      <c r="AO17" s="19"/>
      <c r="AP17" s="19"/>
      <c r="AQ17" s="19"/>
      <c r="AR17" s="17"/>
      <c r="BS17" s="14" t="s">
        <v>26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S18" s="14" t="s">
        <v>27</v>
      </c>
    </row>
    <row r="19" s="1" customFormat="1" ht="12" customHeight="1">
      <c r="B19" s="18"/>
      <c r="C19" s="19"/>
      <c r="D19" s="26" t="s">
        <v>28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21</v>
      </c>
      <c r="AL19" s="19"/>
      <c r="AM19" s="19"/>
      <c r="AN19" s="23" t="s">
        <v>1</v>
      </c>
      <c r="AO19" s="19"/>
      <c r="AP19" s="19"/>
      <c r="AQ19" s="19"/>
      <c r="AR19" s="17"/>
      <c r="BS19" s="14" t="s">
        <v>27</v>
      </c>
    </row>
    <row r="20" s="1" customFormat="1" ht="18.48" customHeight="1">
      <c r="B20" s="18"/>
      <c r="C20" s="19"/>
      <c r="D20" s="19"/>
      <c r="E20" s="23" t="s">
        <v>17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23</v>
      </c>
      <c r="AL20" s="19"/>
      <c r="AM20" s="19"/>
      <c r="AN20" s="23" t="s">
        <v>1</v>
      </c>
      <c r="AO20" s="19"/>
      <c r="AP20" s="19"/>
      <c r="AQ20" s="19"/>
      <c r="AR20" s="17"/>
      <c r="BS20" s="14" t="s">
        <v>26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</row>
    <row r="22" s="1" customFormat="1" ht="12" customHeight="1">
      <c r="B22" s="18"/>
      <c r="C22" s="19"/>
      <c r="D22" s="26" t="s">
        <v>29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</row>
    <row r="23" s="1" customFormat="1" ht="16.5" customHeight="1">
      <c r="B23" s="18"/>
      <c r="C23" s="19"/>
      <c r="D23" s="19"/>
      <c r="E23" s="27" t="s">
        <v>1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19"/>
      <c r="AP23" s="19"/>
      <c r="AQ23" s="19"/>
      <c r="AR23" s="17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</row>
    <row r="25" s="1" customFormat="1" ht="6.96" customHeight="1">
      <c r="B25" s="18"/>
      <c r="C25" s="19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19"/>
      <c r="AQ25" s="19"/>
      <c r="AR25" s="17"/>
    </row>
    <row r="26" s="2" customFormat="1" ht="25.92" customHeight="1">
      <c r="A26" s="29"/>
      <c r="B26" s="30"/>
      <c r="C26" s="31"/>
      <c r="D26" s="32" t="s">
        <v>30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4">
        <f>ROUND(AG94,2)</f>
        <v>0</v>
      </c>
      <c r="AL26" s="33"/>
      <c r="AM26" s="33"/>
      <c r="AN26" s="33"/>
      <c r="AO26" s="33"/>
      <c r="AP26" s="31"/>
      <c r="AQ26" s="31"/>
      <c r="AR26" s="35"/>
      <c r="BE26" s="29"/>
    </row>
    <row r="27" s="2" customFormat="1" ht="6.96" customHeight="1">
      <c r="A27" s="29"/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5"/>
      <c r="BE27" s="29"/>
    </row>
    <row r="28" s="2" customFormat="1">
      <c r="A28" s="29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6" t="s">
        <v>31</v>
      </c>
      <c r="M28" s="36"/>
      <c r="N28" s="36"/>
      <c r="O28" s="36"/>
      <c r="P28" s="36"/>
      <c r="Q28" s="31"/>
      <c r="R28" s="31"/>
      <c r="S28" s="31"/>
      <c r="T28" s="31"/>
      <c r="U28" s="31"/>
      <c r="V28" s="31"/>
      <c r="W28" s="36" t="s">
        <v>32</v>
      </c>
      <c r="X28" s="36"/>
      <c r="Y28" s="36"/>
      <c r="Z28" s="36"/>
      <c r="AA28" s="36"/>
      <c r="AB28" s="36"/>
      <c r="AC28" s="36"/>
      <c r="AD28" s="36"/>
      <c r="AE28" s="36"/>
      <c r="AF28" s="31"/>
      <c r="AG28" s="31"/>
      <c r="AH28" s="31"/>
      <c r="AI28" s="31"/>
      <c r="AJ28" s="31"/>
      <c r="AK28" s="36" t="s">
        <v>33</v>
      </c>
      <c r="AL28" s="36"/>
      <c r="AM28" s="36"/>
      <c r="AN28" s="36"/>
      <c r="AO28" s="36"/>
      <c r="AP28" s="31"/>
      <c r="AQ28" s="31"/>
      <c r="AR28" s="35"/>
      <c r="BE28" s="29"/>
    </row>
    <row r="29" s="3" customFormat="1" ht="14.4" customHeight="1">
      <c r="A29" s="3"/>
      <c r="B29" s="37"/>
      <c r="C29" s="38"/>
      <c r="D29" s="26" t="s">
        <v>34</v>
      </c>
      <c r="E29" s="38"/>
      <c r="F29" s="39" t="s">
        <v>35</v>
      </c>
      <c r="G29" s="38"/>
      <c r="H29" s="38"/>
      <c r="I29" s="38"/>
      <c r="J29" s="38"/>
      <c r="K29" s="38"/>
      <c r="L29" s="40">
        <v>0.20000000000000001</v>
      </c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2">
        <f>ROUND(AZ94, 2)</f>
        <v>0</v>
      </c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2">
        <f>ROUND(AV94, 2)</f>
        <v>0</v>
      </c>
      <c r="AL29" s="41"/>
      <c r="AM29" s="41"/>
      <c r="AN29" s="41"/>
      <c r="AO29" s="41"/>
      <c r="AP29" s="41"/>
      <c r="AQ29" s="41"/>
      <c r="AR29" s="43"/>
      <c r="AS29" s="44"/>
      <c r="AT29" s="44"/>
      <c r="AU29" s="44"/>
      <c r="AV29" s="44"/>
      <c r="AW29" s="44"/>
      <c r="AX29" s="44"/>
      <c r="AY29" s="44"/>
      <c r="AZ29" s="44"/>
      <c r="BE29" s="3"/>
    </row>
    <row r="30" s="3" customFormat="1" ht="14.4" customHeight="1">
      <c r="A30" s="3"/>
      <c r="B30" s="37"/>
      <c r="C30" s="38"/>
      <c r="D30" s="38"/>
      <c r="E30" s="38"/>
      <c r="F30" s="39" t="s">
        <v>36</v>
      </c>
      <c r="G30" s="38"/>
      <c r="H30" s="38"/>
      <c r="I30" s="38"/>
      <c r="J30" s="38"/>
      <c r="K30" s="38"/>
      <c r="L30" s="40">
        <v>0.20000000000000001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2">
        <f>ROUND(BA94, 2)</f>
        <v>0</v>
      </c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2">
        <f>ROUND(AW94, 2)</f>
        <v>0</v>
      </c>
      <c r="AL30" s="41"/>
      <c r="AM30" s="41"/>
      <c r="AN30" s="41"/>
      <c r="AO30" s="41"/>
      <c r="AP30" s="41"/>
      <c r="AQ30" s="41"/>
      <c r="AR30" s="43"/>
      <c r="AS30" s="44"/>
      <c r="AT30" s="44"/>
      <c r="AU30" s="44"/>
      <c r="AV30" s="44"/>
      <c r="AW30" s="44"/>
      <c r="AX30" s="44"/>
      <c r="AY30" s="44"/>
      <c r="AZ30" s="44"/>
      <c r="BE30" s="3"/>
    </row>
    <row r="31" hidden="1" s="3" customFormat="1" ht="14.4" customHeight="1">
      <c r="A31" s="3"/>
      <c r="B31" s="37"/>
      <c r="C31" s="38"/>
      <c r="D31" s="38"/>
      <c r="E31" s="38"/>
      <c r="F31" s="26" t="s">
        <v>37</v>
      </c>
      <c r="G31" s="38"/>
      <c r="H31" s="38"/>
      <c r="I31" s="38"/>
      <c r="J31" s="38"/>
      <c r="K31" s="38"/>
      <c r="L31" s="45">
        <v>0.20000000000000001</v>
      </c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46">
        <f>ROUND(BB94, 2)</f>
        <v>0</v>
      </c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46">
        <v>0</v>
      </c>
      <c r="AL31" s="38"/>
      <c r="AM31" s="38"/>
      <c r="AN31" s="38"/>
      <c r="AO31" s="38"/>
      <c r="AP31" s="38"/>
      <c r="AQ31" s="38"/>
      <c r="AR31" s="47"/>
      <c r="BE31" s="3"/>
    </row>
    <row r="32" hidden="1" s="3" customFormat="1" ht="14.4" customHeight="1">
      <c r="A32" s="3"/>
      <c r="B32" s="37"/>
      <c r="C32" s="38"/>
      <c r="D32" s="38"/>
      <c r="E32" s="38"/>
      <c r="F32" s="26" t="s">
        <v>38</v>
      </c>
      <c r="G32" s="38"/>
      <c r="H32" s="38"/>
      <c r="I32" s="38"/>
      <c r="J32" s="38"/>
      <c r="K32" s="38"/>
      <c r="L32" s="45">
        <v>0.20000000000000001</v>
      </c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46">
        <f>ROUND(BC94, 2)</f>
        <v>0</v>
      </c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46">
        <v>0</v>
      </c>
      <c r="AL32" s="38"/>
      <c r="AM32" s="38"/>
      <c r="AN32" s="38"/>
      <c r="AO32" s="38"/>
      <c r="AP32" s="38"/>
      <c r="AQ32" s="38"/>
      <c r="AR32" s="47"/>
      <c r="BE32" s="3"/>
    </row>
    <row r="33" hidden="1" s="3" customFormat="1" ht="14.4" customHeight="1">
      <c r="A33" s="3"/>
      <c r="B33" s="37"/>
      <c r="C33" s="38"/>
      <c r="D33" s="38"/>
      <c r="E33" s="38"/>
      <c r="F33" s="39" t="s">
        <v>39</v>
      </c>
      <c r="G33" s="38"/>
      <c r="H33" s="38"/>
      <c r="I33" s="38"/>
      <c r="J33" s="38"/>
      <c r="K33" s="38"/>
      <c r="L33" s="40">
        <v>0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2">
        <f>ROUND(BD94, 2)</f>
        <v>0</v>
      </c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2">
        <v>0</v>
      </c>
      <c r="AL33" s="41"/>
      <c r="AM33" s="41"/>
      <c r="AN33" s="41"/>
      <c r="AO33" s="41"/>
      <c r="AP33" s="41"/>
      <c r="AQ33" s="41"/>
      <c r="AR33" s="43"/>
      <c r="AS33" s="44"/>
      <c r="AT33" s="44"/>
      <c r="AU33" s="44"/>
      <c r="AV33" s="44"/>
      <c r="AW33" s="44"/>
      <c r="AX33" s="44"/>
      <c r="AY33" s="44"/>
      <c r="AZ33" s="44"/>
      <c r="BE33" s="3"/>
    </row>
    <row r="34" s="2" customFormat="1" ht="6.96" customHeight="1">
      <c r="A34" s="29"/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5"/>
      <c r="BE34" s="29"/>
    </row>
    <row r="35" s="2" customFormat="1" ht="25.92" customHeight="1">
      <c r="A35" s="29"/>
      <c r="B35" s="30"/>
      <c r="C35" s="48"/>
      <c r="D35" s="49" t="s">
        <v>40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1" t="s">
        <v>41</v>
      </c>
      <c r="U35" s="50"/>
      <c r="V35" s="50"/>
      <c r="W35" s="50"/>
      <c r="X35" s="52" t="s">
        <v>42</v>
      </c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3">
        <f>SUM(AK26:AK33)</f>
        <v>0</v>
      </c>
      <c r="AL35" s="50"/>
      <c r="AM35" s="50"/>
      <c r="AN35" s="50"/>
      <c r="AO35" s="54"/>
      <c r="AP35" s="48"/>
      <c r="AQ35" s="48"/>
      <c r="AR35" s="35"/>
      <c r="BE35" s="29"/>
    </row>
    <row r="36" s="2" customFormat="1" ht="6.96" customHeight="1">
      <c r="A36" s="29"/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5"/>
      <c r="BE36" s="29"/>
    </row>
    <row r="37" s="2" customFormat="1" ht="14.4" customHeight="1">
      <c r="A37" s="29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5"/>
      <c r="BE37" s="29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5"/>
      <c r="C49" s="56"/>
      <c r="D49" s="57" t="s">
        <v>43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44</v>
      </c>
      <c r="AI49" s="58"/>
      <c r="AJ49" s="58"/>
      <c r="AK49" s="58"/>
      <c r="AL49" s="58"/>
      <c r="AM49" s="58"/>
      <c r="AN49" s="58"/>
      <c r="AO49" s="58"/>
      <c r="AP49" s="56"/>
      <c r="AQ49" s="56"/>
      <c r="AR49" s="59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29"/>
      <c r="B60" s="30"/>
      <c r="C60" s="31"/>
      <c r="D60" s="60" t="s">
        <v>45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60" t="s">
        <v>46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60" t="s">
        <v>45</v>
      </c>
      <c r="AI60" s="33"/>
      <c r="AJ60" s="33"/>
      <c r="AK60" s="33"/>
      <c r="AL60" s="33"/>
      <c r="AM60" s="60" t="s">
        <v>46</v>
      </c>
      <c r="AN60" s="33"/>
      <c r="AO60" s="33"/>
      <c r="AP60" s="31"/>
      <c r="AQ60" s="31"/>
      <c r="AR60" s="35"/>
      <c r="BE60" s="29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29"/>
      <c r="B64" s="30"/>
      <c r="C64" s="31"/>
      <c r="D64" s="57" t="s">
        <v>47</v>
      </c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57" t="s">
        <v>48</v>
      </c>
      <c r="AI64" s="61"/>
      <c r="AJ64" s="61"/>
      <c r="AK64" s="61"/>
      <c r="AL64" s="61"/>
      <c r="AM64" s="61"/>
      <c r="AN64" s="61"/>
      <c r="AO64" s="61"/>
      <c r="AP64" s="31"/>
      <c r="AQ64" s="31"/>
      <c r="AR64" s="35"/>
      <c r="BE64" s="29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29"/>
      <c r="B75" s="30"/>
      <c r="C75" s="31"/>
      <c r="D75" s="60" t="s">
        <v>45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60" t="s">
        <v>46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60" t="s">
        <v>45</v>
      </c>
      <c r="AI75" s="33"/>
      <c r="AJ75" s="33"/>
      <c r="AK75" s="33"/>
      <c r="AL75" s="33"/>
      <c r="AM75" s="60" t="s">
        <v>46</v>
      </c>
      <c r="AN75" s="33"/>
      <c r="AO75" s="33"/>
      <c r="AP75" s="31"/>
      <c r="AQ75" s="31"/>
      <c r="AR75" s="35"/>
      <c r="BE75" s="29"/>
    </row>
    <row r="76" s="2" customFormat="1">
      <c r="A76" s="29"/>
      <c r="B76" s="30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5"/>
      <c r="BE76" s="29"/>
    </row>
    <row r="77" s="2" customFormat="1" ht="6.96" customHeight="1">
      <c r="A77" s="29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35"/>
      <c r="BE77" s="29"/>
    </row>
    <row r="81" s="2" customFormat="1" ht="6.96" customHeight="1">
      <c r="A81" s="29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35"/>
      <c r="BE81" s="29"/>
    </row>
    <row r="82" s="2" customFormat="1" ht="24.96" customHeight="1">
      <c r="A82" s="29"/>
      <c r="B82" s="30"/>
      <c r="C82" s="20" t="s">
        <v>49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5"/>
      <c r="BE82" s="29"/>
    </row>
    <row r="83" s="2" customFormat="1" ht="6.96" customHeight="1">
      <c r="A83" s="29"/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5"/>
      <c r="BE83" s="29"/>
    </row>
    <row r="84" s="4" customFormat="1" ht="12" customHeight="1">
      <c r="A84" s="4"/>
      <c r="B84" s="66"/>
      <c r="C84" s="26" t="s">
        <v>10</v>
      </c>
      <c r="D84" s="67"/>
      <c r="E84" s="67"/>
      <c r="F84" s="67"/>
      <c r="G84" s="67"/>
      <c r="H84" s="67"/>
      <c r="I84" s="67"/>
      <c r="J84" s="67"/>
      <c r="K84" s="67"/>
      <c r="L84" s="67" t="str">
        <f>K5</f>
        <v>8-10-2024-20</v>
      </c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8"/>
      <c r="BE84" s="4"/>
    </row>
    <row r="85" s="5" customFormat="1" ht="36.96" customHeight="1">
      <c r="A85" s="5"/>
      <c r="B85" s="69"/>
      <c r="C85" s="70" t="s">
        <v>12</v>
      </c>
      <c r="D85" s="71"/>
      <c r="E85" s="71"/>
      <c r="F85" s="71"/>
      <c r="G85" s="71"/>
      <c r="H85" s="71"/>
      <c r="I85" s="71"/>
      <c r="J85" s="71"/>
      <c r="K85" s="71"/>
      <c r="L85" s="72" t="str">
        <f>K6</f>
        <v>Rekonštrukcia kancelárskych a spoločných priestorov SBD III Košice</v>
      </c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3"/>
      <c r="BE85" s="5"/>
    </row>
    <row r="86" s="2" customFormat="1" ht="6.96" customHeight="1">
      <c r="A86" s="29"/>
      <c r="B86" s="30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5"/>
      <c r="BE86" s="29"/>
    </row>
    <row r="87" s="2" customFormat="1" ht="12" customHeight="1">
      <c r="A87" s="29"/>
      <c r="B87" s="30"/>
      <c r="C87" s="26" t="s">
        <v>16</v>
      </c>
      <c r="D87" s="31"/>
      <c r="E87" s="31"/>
      <c r="F87" s="31"/>
      <c r="G87" s="31"/>
      <c r="H87" s="31"/>
      <c r="I87" s="31"/>
      <c r="J87" s="31"/>
      <c r="K87" s="31"/>
      <c r="L87" s="74" t="str">
        <f>IF(K8="","",K8)</f>
        <v xml:space="preserve"> 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18</v>
      </c>
      <c r="AJ87" s="31"/>
      <c r="AK87" s="31"/>
      <c r="AL87" s="31"/>
      <c r="AM87" s="75" t="str">
        <f>IF(AN8= "","",AN8)</f>
        <v>8. 10. 2024</v>
      </c>
      <c r="AN87" s="75"/>
      <c r="AO87" s="31"/>
      <c r="AP87" s="31"/>
      <c r="AQ87" s="31"/>
      <c r="AR87" s="35"/>
      <c r="BE87" s="29"/>
    </row>
    <row r="88" s="2" customFormat="1" ht="6.96" customHeight="1">
      <c r="A88" s="29"/>
      <c r="B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5"/>
      <c r="BE88" s="29"/>
    </row>
    <row r="89" s="2" customFormat="1" ht="15.15" customHeight="1">
      <c r="A89" s="29"/>
      <c r="B89" s="30"/>
      <c r="C89" s="26" t="s">
        <v>20</v>
      </c>
      <c r="D89" s="31"/>
      <c r="E89" s="31"/>
      <c r="F89" s="31"/>
      <c r="G89" s="31"/>
      <c r="H89" s="31"/>
      <c r="I89" s="31"/>
      <c r="J89" s="31"/>
      <c r="K89" s="31"/>
      <c r="L89" s="67" t="str">
        <f>IF(E11= "","",E11)</f>
        <v>SBD III Košice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25</v>
      </c>
      <c r="AJ89" s="31"/>
      <c r="AK89" s="31"/>
      <c r="AL89" s="31"/>
      <c r="AM89" s="76" t="str">
        <f>IF(E17="","",E17)</f>
        <v xml:space="preserve"> </v>
      </c>
      <c r="AN89" s="67"/>
      <c r="AO89" s="67"/>
      <c r="AP89" s="67"/>
      <c r="AQ89" s="31"/>
      <c r="AR89" s="35"/>
      <c r="AS89" s="77" t="s">
        <v>50</v>
      </c>
      <c r="AT89" s="78"/>
      <c r="AU89" s="79"/>
      <c r="AV89" s="79"/>
      <c r="AW89" s="79"/>
      <c r="AX89" s="79"/>
      <c r="AY89" s="79"/>
      <c r="AZ89" s="79"/>
      <c r="BA89" s="79"/>
      <c r="BB89" s="79"/>
      <c r="BC89" s="79"/>
      <c r="BD89" s="80"/>
      <c r="BE89" s="29"/>
    </row>
    <row r="90" s="2" customFormat="1" ht="15.15" customHeight="1">
      <c r="A90" s="29"/>
      <c r="B90" s="30"/>
      <c r="C90" s="26" t="s">
        <v>24</v>
      </c>
      <c r="D90" s="31"/>
      <c r="E90" s="31"/>
      <c r="F90" s="31"/>
      <c r="G90" s="31"/>
      <c r="H90" s="31"/>
      <c r="I90" s="31"/>
      <c r="J90" s="31"/>
      <c r="K90" s="31"/>
      <c r="L90" s="67" t="str">
        <f>IF(E14="","",E14)</f>
        <v xml:space="preserve"> </v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28</v>
      </c>
      <c r="AJ90" s="31"/>
      <c r="AK90" s="31"/>
      <c r="AL90" s="31"/>
      <c r="AM90" s="76" t="str">
        <f>IF(E20="","",E20)</f>
        <v xml:space="preserve"> </v>
      </c>
      <c r="AN90" s="67"/>
      <c r="AO90" s="67"/>
      <c r="AP90" s="67"/>
      <c r="AQ90" s="31"/>
      <c r="AR90" s="35"/>
      <c r="AS90" s="81"/>
      <c r="AT90" s="82"/>
      <c r="AU90" s="83"/>
      <c r="AV90" s="83"/>
      <c r="AW90" s="83"/>
      <c r="AX90" s="83"/>
      <c r="AY90" s="83"/>
      <c r="AZ90" s="83"/>
      <c r="BA90" s="83"/>
      <c r="BB90" s="83"/>
      <c r="BC90" s="83"/>
      <c r="BD90" s="84"/>
      <c r="BE90" s="29"/>
    </row>
    <row r="91" s="2" customFormat="1" ht="10.8" customHeight="1">
      <c r="A91" s="29"/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5"/>
      <c r="AS91" s="85"/>
      <c r="AT91" s="86"/>
      <c r="AU91" s="87"/>
      <c r="AV91" s="87"/>
      <c r="AW91" s="87"/>
      <c r="AX91" s="87"/>
      <c r="AY91" s="87"/>
      <c r="AZ91" s="87"/>
      <c r="BA91" s="87"/>
      <c r="BB91" s="87"/>
      <c r="BC91" s="87"/>
      <c r="BD91" s="88"/>
      <c r="BE91" s="29"/>
    </row>
    <row r="92" s="2" customFormat="1" ht="29.28" customHeight="1">
      <c r="A92" s="29"/>
      <c r="B92" s="30"/>
      <c r="C92" s="89" t="s">
        <v>51</v>
      </c>
      <c r="D92" s="90"/>
      <c r="E92" s="90"/>
      <c r="F92" s="90"/>
      <c r="G92" s="90"/>
      <c r="H92" s="91"/>
      <c r="I92" s="92" t="s">
        <v>52</v>
      </c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3" t="s">
        <v>53</v>
      </c>
      <c r="AH92" s="90"/>
      <c r="AI92" s="90"/>
      <c r="AJ92" s="90"/>
      <c r="AK92" s="90"/>
      <c r="AL92" s="90"/>
      <c r="AM92" s="90"/>
      <c r="AN92" s="92" t="s">
        <v>54</v>
      </c>
      <c r="AO92" s="90"/>
      <c r="AP92" s="94"/>
      <c r="AQ92" s="95" t="s">
        <v>55</v>
      </c>
      <c r="AR92" s="35"/>
      <c r="AS92" s="96" t="s">
        <v>56</v>
      </c>
      <c r="AT92" s="97" t="s">
        <v>57</v>
      </c>
      <c r="AU92" s="97" t="s">
        <v>58</v>
      </c>
      <c r="AV92" s="97" t="s">
        <v>59</v>
      </c>
      <c r="AW92" s="97" t="s">
        <v>60</v>
      </c>
      <c r="AX92" s="97" t="s">
        <v>61</v>
      </c>
      <c r="AY92" s="97" t="s">
        <v>62</v>
      </c>
      <c r="AZ92" s="97" t="s">
        <v>63</v>
      </c>
      <c r="BA92" s="97" t="s">
        <v>64</v>
      </c>
      <c r="BB92" s="97" t="s">
        <v>65</v>
      </c>
      <c r="BC92" s="97" t="s">
        <v>66</v>
      </c>
      <c r="BD92" s="98" t="s">
        <v>67</v>
      </c>
      <c r="BE92" s="29"/>
    </row>
    <row r="93" s="2" customFormat="1" ht="10.8" customHeight="1">
      <c r="A93" s="29"/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5"/>
      <c r="AS93" s="99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1"/>
      <c r="BE93" s="29"/>
    </row>
    <row r="94" s="6" customFormat="1" ht="32.4" customHeight="1">
      <c r="A94" s="6"/>
      <c r="B94" s="102"/>
      <c r="C94" s="103" t="s">
        <v>68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5">
        <f>ROUND(SUM(AG95:AG97),2)</f>
        <v>0</v>
      </c>
      <c r="AH94" s="105"/>
      <c r="AI94" s="105"/>
      <c r="AJ94" s="105"/>
      <c r="AK94" s="105"/>
      <c r="AL94" s="105"/>
      <c r="AM94" s="105"/>
      <c r="AN94" s="106">
        <f>SUM(AG94,AT94)</f>
        <v>0</v>
      </c>
      <c r="AO94" s="106"/>
      <c r="AP94" s="106"/>
      <c r="AQ94" s="107" t="s">
        <v>1</v>
      </c>
      <c r="AR94" s="108"/>
      <c r="AS94" s="109">
        <f>ROUND(SUM(AS95:AS97),2)</f>
        <v>0</v>
      </c>
      <c r="AT94" s="110">
        <f>ROUND(SUM(AV94:AW94),2)</f>
        <v>0</v>
      </c>
      <c r="AU94" s="111">
        <f>ROUND(SUM(AU95:AU97),5)</f>
        <v>973.25274999999999</v>
      </c>
      <c r="AV94" s="110">
        <f>ROUND(AZ94*L29,2)</f>
        <v>0</v>
      </c>
      <c r="AW94" s="110">
        <f>ROUND(BA94*L30,2)</f>
        <v>0</v>
      </c>
      <c r="AX94" s="110">
        <f>ROUND(BB94*L29,2)</f>
        <v>0</v>
      </c>
      <c r="AY94" s="110">
        <f>ROUND(BC94*L30,2)</f>
        <v>0</v>
      </c>
      <c r="AZ94" s="110">
        <f>ROUND(SUM(AZ95:AZ97),2)</f>
        <v>0</v>
      </c>
      <c r="BA94" s="110">
        <f>ROUND(SUM(BA95:BA97),2)</f>
        <v>0</v>
      </c>
      <c r="BB94" s="110">
        <f>ROUND(SUM(BB95:BB97),2)</f>
        <v>0</v>
      </c>
      <c r="BC94" s="110">
        <f>ROUND(SUM(BC95:BC97),2)</f>
        <v>0</v>
      </c>
      <c r="BD94" s="112">
        <f>ROUND(SUM(BD95:BD97),2)</f>
        <v>0</v>
      </c>
      <c r="BE94" s="6"/>
      <c r="BS94" s="113" t="s">
        <v>69</v>
      </c>
      <c r="BT94" s="113" t="s">
        <v>70</v>
      </c>
      <c r="BU94" s="114" t="s">
        <v>71</v>
      </c>
      <c r="BV94" s="113" t="s">
        <v>72</v>
      </c>
      <c r="BW94" s="113" t="s">
        <v>5</v>
      </c>
      <c r="BX94" s="113" t="s">
        <v>73</v>
      </c>
      <c r="CL94" s="113" t="s">
        <v>1</v>
      </c>
    </row>
    <row r="95" s="7" customFormat="1" ht="24.75" customHeight="1">
      <c r="A95" s="115" t="s">
        <v>74</v>
      </c>
      <c r="B95" s="116"/>
      <c r="C95" s="117"/>
      <c r="D95" s="118" t="s">
        <v>75</v>
      </c>
      <c r="E95" s="118"/>
      <c r="F95" s="118"/>
      <c r="G95" s="118"/>
      <c r="H95" s="118"/>
      <c r="I95" s="119"/>
      <c r="J95" s="118" t="s">
        <v>76</v>
      </c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20">
        <f>'8-10-2024-1c - Rekonštruk...'!J30</f>
        <v>0</v>
      </c>
      <c r="AH95" s="119"/>
      <c r="AI95" s="119"/>
      <c r="AJ95" s="119"/>
      <c r="AK95" s="119"/>
      <c r="AL95" s="119"/>
      <c r="AM95" s="119"/>
      <c r="AN95" s="120">
        <f>SUM(AG95,AT95)</f>
        <v>0</v>
      </c>
      <c r="AO95" s="119"/>
      <c r="AP95" s="119"/>
      <c r="AQ95" s="121" t="s">
        <v>77</v>
      </c>
      <c r="AR95" s="122"/>
      <c r="AS95" s="123">
        <v>0</v>
      </c>
      <c r="AT95" s="124">
        <f>ROUND(SUM(AV95:AW95),2)</f>
        <v>0</v>
      </c>
      <c r="AU95" s="125">
        <f>'8-10-2024-1c - Rekonštruk...'!P128</f>
        <v>216.82392704</v>
      </c>
      <c r="AV95" s="124">
        <f>'8-10-2024-1c - Rekonštruk...'!J33</f>
        <v>0</v>
      </c>
      <c r="AW95" s="124">
        <f>'8-10-2024-1c - Rekonštruk...'!J34</f>
        <v>0</v>
      </c>
      <c r="AX95" s="124">
        <f>'8-10-2024-1c - Rekonštruk...'!J35</f>
        <v>0</v>
      </c>
      <c r="AY95" s="124">
        <f>'8-10-2024-1c - Rekonštruk...'!J36</f>
        <v>0</v>
      </c>
      <c r="AZ95" s="124">
        <f>'8-10-2024-1c - Rekonštruk...'!F33</f>
        <v>0</v>
      </c>
      <c r="BA95" s="124">
        <f>'8-10-2024-1c - Rekonštruk...'!F34</f>
        <v>0</v>
      </c>
      <c r="BB95" s="124">
        <f>'8-10-2024-1c - Rekonštruk...'!F35</f>
        <v>0</v>
      </c>
      <c r="BC95" s="124">
        <f>'8-10-2024-1c - Rekonštruk...'!F36</f>
        <v>0</v>
      </c>
      <c r="BD95" s="126">
        <f>'8-10-2024-1c - Rekonštruk...'!F37</f>
        <v>0</v>
      </c>
      <c r="BE95" s="7"/>
      <c r="BT95" s="127" t="s">
        <v>78</v>
      </c>
      <c r="BV95" s="127" t="s">
        <v>72</v>
      </c>
      <c r="BW95" s="127" t="s">
        <v>79</v>
      </c>
      <c r="BX95" s="127" t="s">
        <v>5</v>
      </c>
      <c r="CL95" s="127" t="s">
        <v>1</v>
      </c>
      <c r="CM95" s="127" t="s">
        <v>70</v>
      </c>
    </row>
    <row r="96" s="7" customFormat="1" ht="24.75" customHeight="1">
      <c r="A96" s="115" t="s">
        <v>74</v>
      </c>
      <c r="B96" s="116"/>
      <c r="C96" s="117"/>
      <c r="D96" s="118" t="s">
        <v>80</v>
      </c>
      <c r="E96" s="118"/>
      <c r="F96" s="118"/>
      <c r="G96" s="118"/>
      <c r="H96" s="118"/>
      <c r="I96" s="119"/>
      <c r="J96" s="118" t="s">
        <v>81</v>
      </c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20">
        <f>'8-10-2024-1d - Rekonštruk...'!J30</f>
        <v>0</v>
      </c>
      <c r="AH96" s="119"/>
      <c r="AI96" s="119"/>
      <c r="AJ96" s="119"/>
      <c r="AK96" s="119"/>
      <c r="AL96" s="119"/>
      <c r="AM96" s="119"/>
      <c r="AN96" s="120">
        <f>SUM(AG96,AT96)</f>
        <v>0</v>
      </c>
      <c r="AO96" s="119"/>
      <c r="AP96" s="119"/>
      <c r="AQ96" s="121" t="s">
        <v>77</v>
      </c>
      <c r="AR96" s="122"/>
      <c r="AS96" s="123">
        <v>0</v>
      </c>
      <c r="AT96" s="124">
        <f>ROUND(SUM(AV96:AW96),2)</f>
        <v>0</v>
      </c>
      <c r="AU96" s="125">
        <f>'8-10-2024-1d - Rekonštruk...'!P129</f>
        <v>311.65832227000004</v>
      </c>
      <c r="AV96" s="124">
        <f>'8-10-2024-1d - Rekonštruk...'!J33</f>
        <v>0</v>
      </c>
      <c r="AW96" s="124">
        <f>'8-10-2024-1d - Rekonštruk...'!J34</f>
        <v>0</v>
      </c>
      <c r="AX96" s="124">
        <f>'8-10-2024-1d - Rekonštruk...'!J35</f>
        <v>0</v>
      </c>
      <c r="AY96" s="124">
        <f>'8-10-2024-1d - Rekonštruk...'!J36</f>
        <v>0</v>
      </c>
      <c r="AZ96" s="124">
        <f>'8-10-2024-1d - Rekonštruk...'!F33</f>
        <v>0</v>
      </c>
      <c r="BA96" s="124">
        <f>'8-10-2024-1d - Rekonštruk...'!F34</f>
        <v>0</v>
      </c>
      <c r="BB96" s="124">
        <f>'8-10-2024-1d - Rekonštruk...'!F35</f>
        <v>0</v>
      </c>
      <c r="BC96" s="124">
        <f>'8-10-2024-1d - Rekonštruk...'!F36</f>
        <v>0</v>
      </c>
      <c r="BD96" s="126">
        <f>'8-10-2024-1d - Rekonštruk...'!F37</f>
        <v>0</v>
      </c>
      <c r="BE96" s="7"/>
      <c r="BT96" s="127" t="s">
        <v>78</v>
      </c>
      <c r="BV96" s="127" t="s">
        <v>72</v>
      </c>
      <c r="BW96" s="127" t="s">
        <v>82</v>
      </c>
      <c r="BX96" s="127" t="s">
        <v>5</v>
      </c>
      <c r="CL96" s="127" t="s">
        <v>1</v>
      </c>
      <c r="CM96" s="127" t="s">
        <v>70</v>
      </c>
    </row>
    <row r="97" s="7" customFormat="1" ht="37.5" customHeight="1">
      <c r="A97" s="115" t="s">
        <v>74</v>
      </c>
      <c r="B97" s="116"/>
      <c r="C97" s="117"/>
      <c r="D97" s="118" t="s">
        <v>83</v>
      </c>
      <c r="E97" s="118"/>
      <c r="F97" s="118"/>
      <c r="G97" s="118"/>
      <c r="H97" s="118"/>
      <c r="I97" s="119"/>
      <c r="J97" s="118" t="s">
        <v>84</v>
      </c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20">
        <f>'8-10-2024-2d - Rekonštruk...'!J30</f>
        <v>0</v>
      </c>
      <c r="AH97" s="119"/>
      <c r="AI97" s="119"/>
      <c r="AJ97" s="119"/>
      <c r="AK97" s="119"/>
      <c r="AL97" s="119"/>
      <c r="AM97" s="119"/>
      <c r="AN97" s="120">
        <f>SUM(AG97,AT97)</f>
        <v>0</v>
      </c>
      <c r="AO97" s="119"/>
      <c r="AP97" s="119"/>
      <c r="AQ97" s="121" t="s">
        <v>77</v>
      </c>
      <c r="AR97" s="122"/>
      <c r="AS97" s="128">
        <v>0</v>
      </c>
      <c r="AT97" s="129">
        <f>ROUND(SUM(AV97:AW97),2)</f>
        <v>0</v>
      </c>
      <c r="AU97" s="130">
        <f>'8-10-2024-2d - Rekonštruk...'!P128</f>
        <v>444.77050392000001</v>
      </c>
      <c r="AV97" s="129">
        <f>'8-10-2024-2d - Rekonštruk...'!J33</f>
        <v>0</v>
      </c>
      <c r="AW97" s="129">
        <f>'8-10-2024-2d - Rekonštruk...'!J34</f>
        <v>0</v>
      </c>
      <c r="AX97" s="129">
        <f>'8-10-2024-2d - Rekonštruk...'!J35</f>
        <v>0</v>
      </c>
      <c r="AY97" s="129">
        <f>'8-10-2024-2d - Rekonštruk...'!J36</f>
        <v>0</v>
      </c>
      <c r="AZ97" s="129">
        <f>'8-10-2024-2d - Rekonštruk...'!F33</f>
        <v>0</v>
      </c>
      <c r="BA97" s="129">
        <f>'8-10-2024-2d - Rekonštruk...'!F34</f>
        <v>0</v>
      </c>
      <c r="BB97" s="129">
        <f>'8-10-2024-2d - Rekonštruk...'!F35</f>
        <v>0</v>
      </c>
      <c r="BC97" s="129">
        <f>'8-10-2024-2d - Rekonštruk...'!F36</f>
        <v>0</v>
      </c>
      <c r="BD97" s="131">
        <f>'8-10-2024-2d - Rekonštruk...'!F37</f>
        <v>0</v>
      </c>
      <c r="BE97" s="7"/>
      <c r="BT97" s="127" t="s">
        <v>78</v>
      </c>
      <c r="BV97" s="127" t="s">
        <v>72</v>
      </c>
      <c r="BW97" s="127" t="s">
        <v>85</v>
      </c>
      <c r="BX97" s="127" t="s">
        <v>5</v>
      </c>
      <c r="CL97" s="127" t="s">
        <v>1</v>
      </c>
      <c r="CM97" s="127" t="s">
        <v>70</v>
      </c>
    </row>
    <row r="98" s="2" customFormat="1" ht="30" customHeight="1">
      <c r="A98" s="29"/>
      <c r="B98" s="30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5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  <row r="99" s="2" customFormat="1" ht="6.96" customHeight="1">
      <c r="A99" s="29"/>
      <c r="B99" s="62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35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</row>
  </sheetData>
  <sheetProtection sheet="1" formatColumns="0" formatRows="0" objects="1" scenarios="1" spinCount="100000" saltValue="24EkabSVs40cVVWbmVGU41S9O/g2cSVPFKvMEjSIH3i1CcySDilk+oo4p8Dt+vJ5YD5o17qpLYRYywqEF3tExw==" hashValue="5skL0g/RFEulrEUr7ocurTBdQidSMSL09zV9QB4tc0lUjl2BnF/ITfEyAzsjDxmgdkDAzs/1MnyvET+gIoeDaA==" algorithmName="SHA-512" password="CC35"/>
  <mergeCells count="48">
    <mergeCell ref="K5:AJ5"/>
    <mergeCell ref="K6:AJ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8-10-2024-1c - Rekonštruk...'!C2" display="/"/>
    <hyperlink ref="A96" location="'8-10-2024-1d - Rekonštruk...'!C2" display="/"/>
    <hyperlink ref="A97" location="'8-10-2024-2d - Rekonštruk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9"/>
    </row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79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7"/>
      <c r="AT3" s="14" t="s">
        <v>70</v>
      </c>
    </row>
    <row r="4" s="1" customFormat="1" ht="24.96" customHeight="1">
      <c r="B4" s="17"/>
      <c r="D4" s="134" t="s">
        <v>86</v>
      </c>
      <c r="L4" s="17"/>
      <c r="M4" s="135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6" t="s">
        <v>12</v>
      </c>
      <c r="L6" s="17"/>
    </row>
    <row r="7" s="1" customFormat="1" ht="16.5" customHeight="1">
      <c r="B7" s="17"/>
      <c r="E7" s="137" t="str">
        <f>'Rekapitulácia stavby'!K6</f>
        <v>Rekonštrukcia kancelárskych a spoločných priestorov SBD III Košice</v>
      </c>
      <c r="F7" s="136"/>
      <c r="G7" s="136"/>
      <c r="H7" s="136"/>
      <c r="L7" s="17"/>
    </row>
    <row r="8" s="2" customFormat="1" ht="12" customHeight="1">
      <c r="A8" s="29"/>
      <c r="B8" s="35"/>
      <c r="C8" s="29"/>
      <c r="D8" s="136" t="s">
        <v>87</v>
      </c>
      <c r="E8" s="29"/>
      <c r="F8" s="29"/>
      <c r="G8" s="29"/>
      <c r="H8" s="29"/>
      <c r="I8" s="29"/>
      <c r="J8" s="29"/>
      <c r="K8" s="29"/>
      <c r="L8" s="5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="2" customFormat="1" ht="30" customHeight="1">
      <c r="A9" s="29"/>
      <c r="B9" s="35"/>
      <c r="C9" s="29"/>
      <c r="D9" s="29"/>
      <c r="E9" s="138" t="s">
        <v>88</v>
      </c>
      <c r="F9" s="29"/>
      <c r="G9" s="29"/>
      <c r="H9" s="29"/>
      <c r="I9" s="29"/>
      <c r="J9" s="29"/>
      <c r="K9" s="29"/>
      <c r="L9" s="5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="2" customFormat="1">
      <c r="A10" s="29"/>
      <c r="B10" s="35"/>
      <c r="C10" s="29"/>
      <c r="D10" s="29"/>
      <c r="E10" s="29"/>
      <c r="F10" s="29"/>
      <c r="G10" s="29"/>
      <c r="H10" s="29"/>
      <c r="I10" s="29"/>
      <c r="J10" s="29"/>
      <c r="K10" s="29"/>
      <c r="L10" s="5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="2" customFormat="1" ht="12" customHeight="1">
      <c r="A11" s="29"/>
      <c r="B11" s="35"/>
      <c r="C11" s="29"/>
      <c r="D11" s="136" t="s">
        <v>14</v>
      </c>
      <c r="E11" s="29"/>
      <c r="F11" s="139" t="s">
        <v>1</v>
      </c>
      <c r="G11" s="29"/>
      <c r="H11" s="29"/>
      <c r="I11" s="136" t="s">
        <v>15</v>
      </c>
      <c r="J11" s="139" t="s">
        <v>1</v>
      </c>
      <c r="K11" s="29"/>
      <c r="L11" s="5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="2" customFormat="1" ht="12" customHeight="1">
      <c r="A12" s="29"/>
      <c r="B12" s="35"/>
      <c r="C12" s="29"/>
      <c r="D12" s="136" t="s">
        <v>16</v>
      </c>
      <c r="E12" s="29"/>
      <c r="F12" s="139" t="s">
        <v>17</v>
      </c>
      <c r="G12" s="29"/>
      <c r="H12" s="29"/>
      <c r="I12" s="136" t="s">
        <v>18</v>
      </c>
      <c r="J12" s="140" t="str">
        <f>'Rekapitulácia stavby'!AN8</f>
        <v>8. 10. 2024</v>
      </c>
      <c r="K12" s="29"/>
      <c r="L12" s="5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="2" customFormat="1" ht="10.8" customHeight="1">
      <c r="A13" s="29"/>
      <c r="B13" s="35"/>
      <c r="C13" s="29"/>
      <c r="D13" s="29"/>
      <c r="E13" s="29"/>
      <c r="F13" s="29"/>
      <c r="G13" s="29"/>
      <c r="H13" s="29"/>
      <c r="I13" s="29"/>
      <c r="J13" s="29"/>
      <c r="K13" s="29"/>
      <c r="L13" s="5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="2" customFormat="1" ht="12" customHeight="1">
      <c r="A14" s="29"/>
      <c r="B14" s="35"/>
      <c r="C14" s="29"/>
      <c r="D14" s="136" t="s">
        <v>20</v>
      </c>
      <c r="E14" s="29"/>
      <c r="F14" s="29"/>
      <c r="G14" s="29"/>
      <c r="H14" s="29"/>
      <c r="I14" s="136" t="s">
        <v>21</v>
      </c>
      <c r="J14" s="139" t="s">
        <v>1</v>
      </c>
      <c r="K14" s="29"/>
      <c r="L14" s="5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="2" customFormat="1" ht="18" customHeight="1">
      <c r="A15" s="29"/>
      <c r="B15" s="35"/>
      <c r="C15" s="29"/>
      <c r="D15" s="29"/>
      <c r="E15" s="139" t="s">
        <v>22</v>
      </c>
      <c r="F15" s="29"/>
      <c r="G15" s="29"/>
      <c r="H15" s="29"/>
      <c r="I15" s="136" t="s">
        <v>23</v>
      </c>
      <c r="J15" s="139" t="s">
        <v>1</v>
      </c>
      <c r="K15" s="29"/>
      <c r="L15" s="5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="2" customFormat="1" ht="6.96" customHeight="1">
      <c r="A16" s="29"/>
      <c r="B16" s="35"/>
      <c r="C16" s="29"/>
      <c r="D16" s="29"/>
      <c r="E16" s="29"/>
      <c r="F16" s="29"/>
      <c r="G16" s="29"/>
      <c r="H16" s="29"/>
      <c r="I16" s="29"/>
      <c r="J16" s="29"/>
      <c r="K16" s="29"/>
      <c r="L16" s="5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="2" customFormat="1" ht="12" customHeight="1">
      <c r="A17" s="29"/>
      <c r="B17" s="35"/>
      <c r="C17" s="29"/>
      <c r="D17" s="136" t="s">
        <v>24</v>
      </c>
      <c r="E17" s="29"/>
      <c r="F17" s="29"/>
      <c r="G17" s="29"/>
      <c r="H17" s="29"/>
      <c r="I17" s="136" t="s">
        <v>21</v>
      </c>
      <c r="J17" s="139" t="str">
        <f>'Rekapitulácia stavby'!AN13</f>
        <v/>
      </c>
      <c r="K17" s="29"/>
      <c r="L17" s="5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="2" customFormat="1" ht="18" customHeight="1">
      <c r="A18" s="29"/>
      <c r="B18" s="35"/>
      <c r="C18" s="29"/>
      <c r="D18" s="29"/>
      <c r="E18" s="139" t="str">
        <f>'Rekapitulácia stavby'!E14</f>
        <v xml:space="preserve"> </v>
      </c>
      <c r="F18" s="139"/>
      <c r="G18" s="139"/>
      <c r="H18" s="139"/>
      <c r="I18" s="136" t="s">
        <v>23</v>
      </c>
      <c r="J18" s="139" t="str">
        <f>'Rekapitulácia stavby'!AN14</f>
        <v/>
      </c>
      <c r="K18" s="29"/>
      <c r="L18" s="5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="2" customFormat="1" ht="6.96" customHeight="1">
      <c r="A19" s="29"/>
      <c r="B19" s="35"/>
      <c r="C19" s="29"/>
      <c r="D19" s="29"/>
      <c r="E19" s="29"/>
      <c r="F19" s="29"/>
      <c r="G19" s="29"/>
      <c r="H19" s="29"/>
      <c r="I19" s="29"/>
      <c r="J19" s="29"/>
      <c r="K19" s="29"/>
      <c r="L19" s="5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="2" customFormat="1" ht="12" customHeight="1">
      <c r="A20" s="29"/>
      <c r="B20" s="35"/>
      <c r="C20" s="29"/>
      <c r="D20" s="136" t="s">
        <v>25</v>
      </c>
      <c r="E20" s="29"/>
      <c r="F20" s="29"/>
      <c r="G20" s="29"/>
      <c r="H20" s="29"/>
      <c r="I20" s="136" t="s">
        <v>21</v>
      </c>
      <c r="J20" s="139" t="str">
        <f>IF('Rekapitulácia stavby'!AN16="","",'Rekapitulácia stavby'!AN16)</f>
        <v/>
      </c>
      <c r="K20" s="29"/>
      <c r="L20" s="5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="2" customFormat="1" ht="18" customHeight="1">
      <c r="A21" s="29"/>
      <c r="B21" s="35"/>
      <c r="C21" s="29"/>
      <c r="D21" s="29"/>
      <c r="E21" s="139" t="str">
        <f>IF('Rekapitulácia stavby'!E17="","",'Rekapitulácia stavby'!E17)</f>
        <v xml:space="preserve"> </v>
      </c>
      <c r="F21" s="29"/>
      <c r="G21" s="29"/>
      <c r="H21" s="29"/>
      <c r="I21" s="136" t="s">
        <v>23</v>
      </c>
      <c r="J21" s="139" t="str">
        <f>IF('Rekapitulácia stavby'!AN17="","",'Rekapitulácia stavby'!AN17)</f>
        <v/>
      </c>
      <c r="K21" s="29"/>
      <c r="L21" s="5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="2" customFormat="1" ht="6.96" customHeight="1">
      <c r="A22" s="29"/>
      <c r="B22" s="35"/>
      <c r="C22" s="29"/>
      <c r="D22" s="29"/>
      <c r="E22" s="29"/>
      <c r="F22" s="29"/>
      <c r="G22" s="29"/>
      <c r="H22" s="29"/>
      <c r="I22" s="29"/>
      <c r="J22" s="29"/>
      <c r="K22" s="29"/>
      <c r="L22" s="5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="2" customFormat="1" ht="12" customHeight="1">
      <c r="A23" s="29"/>
      <c r="B23" s="35"/>
      <c r="C23" s="29"/>
      <c r="D23" s="136" t="s">
        <v>28</v>
      </c>
      <c r="E23" s="29"/>
      <c r="F23" s="29"/>
      <c r="G23" s="29"/>
      <c r="H23" s="29"/>
      <c r="I23" s="136" t="s">
        <v>21</v>
      </c>
      <c r="J23" s="139" t="str">
        <f>IF('Rekapitulácia stavby'!AN19="","",'Rekapitulácia stavby'!AN19)</f>
        <v/>
      </c>
      <c r="K23" s="29"/>
      <c r="L23" s="5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="2" customFormat="1" ht="18" customHeight="1">
      <c r="A24" s="29"/>
      <c r="B24" s="35"/>
      <c r="C24" s="29"/>
      <c r="D24" s="29"/>
      <c r="E24" s="139" t="str">
        <f>IF('Rekapitulácia stavby'!E20="","",'Rekapitulácia stavby'!E20)</f>
        <v xml:space="preserve"> </v>
      </c>
      <c r="F24" s="29"/>
      <c r="G24" s="29"/>
      <c r="H24" s="29"/>
      <c r="I24" s="136" t="s">
        <v>23</v>
      </c>
      <c r="J24" s="139" t="str">
        <f>IF('Rekapitulácia stavby'!AN20="","",'Rekapitulácia stavby'!AN20)</f>
        <v/>
      </c>
      <c r="K24" s="29"/>
      <c r="L24" s="5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="2" customFormat="1" ht="6.96" customHeight="1">
      <c r="A25" s="29"/>
      <c r="B25" s="35"/>
      <c r="C25" s="29"/>
      <c r="D25" s="29"/>
      <c r="E25" s="29"/>
      <c r="F25" s="29"/>
      <c r="G25" s="29"/>
      <c r="H25" s="29"/>
      <c r="I25" s="29"/>
      <c r="J25" s="29"/>
      <c r="K25" s="29"/>
      <c r="L25" s="5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="2" customFormat="1" ht="12" customHeight="1">
      <c r="A26" s="29"/>
      <c r="B26" s="35"/>
      <c r="C26" s="29"/>
      <c r="D26" s="136" t="s">
        <v>29</v>
      </c>
      <c r="E26" s="29"/>
      <c r="F26" s="29"/>
      <c r="G26" s="29"/>
      <c r="H26" s="29"/>
      <c r="I26" s="29"/>
      <c r="J26" s="29"/>
      <c r="K26" s="29"/>
      <c r="L26" s="5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29"/>
      <c r="B28" s="35"/>
      <c r="C28" s="29"/>
      <c r="D28" s="29"/>
      <c r="E28" s="29"/>
      <c r="F28" s="29"/>
      <c r="G28" s="29"/>
      <c r="H28" s="29"/>
      <c r="I28" s="29"/>
      <c r="J28" s="29"/>
      <c r="K28" s="29"/>
      <c r="L28" s="5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="2" customFormat="1" ht="6.96" customHeight="1">
      <c r="A29" s="29"/>
      <c r="B29" s="35"/>
      <c r="C29" s="29"/>
      <c r="D29" s="145"/>
      <c r="E29" s="145"/>
      <c r="F29" s="145"/>
      <c r="G29" s="145"/>
      <c r="H29" s="145"/>
      <c r="I29" s="145"/>
      <c r="J29" s="145"/>
      <c r="K29" s="145"/>
      <c r="L29" s="5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="2" customFormat="1" ht="25.44" customHeight="1">
      <c r="A30" s="29"/>
      <c r="B30" s="35"/>
      <c r="C30" s="29"/>
      <c r="D30" s="146" t="s">
        <v>30</v>
      </c>
      <c r="E30" s="29"/>
      <c r="F30" s="29"/>
      <c r="G30" s="29"/>
      <c r="H30" s="29"/>
      <c r="I30" s="29"/>
      <c r="J30" s="147">
        <f>ROUND(J128, 2)</f>
        <v>0</v>
      </c>
      <c r="K30" s="29"/>
      <c r="L30" s="5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="2" customFormat="1" ht="6.96" customHeight="1">
      <c r="A31" s="29"/>
      <c r="B31" s="35"/>
      <c r="C31" s="29"/>
      <c r="D31" s="145"/>
      <c r="E31" s="145"/>
      <c r="F31" s="145"/>
      <c r="G31" s="145"/>
      <c r="H31" s="145"/>
      <c r="I31" s="145"/>
      <c r="J31" s="145"/>
      <c r="K31" s="145"/>
      <c r="L31" s="5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="2" customFormat="1" ht="14.4" customHeight="1">
      <c r="A32" s="29"/>
      <c r="B32" s="35"/>
      <c r="C32" s="29"/>
      <c r="D32" s="29"/>
      <c r="E32" s="29"/>
      <c r="F32" s="148" t="s">
        <v>32</v>
      </c>
      <c r="G32" s="29"/>
      <c r="H32" s="29"/>
      <c r="I32" s="148" t="s">
        <v>31</v>
      </c>
      <c r="J32" s="148" t="s">
        <v>33</v>
      </c>
      <c r="K32" s="29"/>
      <c r="L32" s="5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="2" customFormat="1" ht="14.4" customHeight="1">
      <c r="A33" s="29"/>
      <c r="B33" s="35"/>
      <c r="C33" s="29"/>
      <c r="D33" s="149" t="s">
        <v>34</v>
      </c>
      <c r="E33" s="150" t="s">
        <v>35</v>
      </c>
      <c r="F33" s="151">
        <f>ROUND((SUM(BE128:BE167)),  2)</f>
        <v>0</v>
      </c>
      <c r="G33" s="152"/>
      <c r="H33" s="152"/>
      <c r="I33" s="153">
        <v>0.20000000000000001</v>
      </c>
      <c r="J33" s="151">
        <f>ROUND(((SUM(BE128:BE167))*I33),  2)</f>
        <v>0</v>
      </c>
      <c r="K33" s="29"/>
      <c r="L33" s="5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="2" customFormat="1" ht="14.4" customHeight="1">
      <c r="A34" s="29"/>
      <c r="B34" s="35"/>
      <c r="C34" s="29"/>
      <c r="D34" s="29"/>
      <c r="E34" s="150" t="s">
        <v>36</v>
      </c>
      <c r="F34" s="151">
        <f>ROUND((SUM(BF128:BF167)),  2)</f>
        <v>0</v>
      </c>
      <c r="G34" s="152"/>
      <c r="H34" s="152"/>
      <c r="I34" s="153">
        <v>0.20000000000000001</v>
      </c>
      <c r="J34" s="151">
        <f>ROUND(((SUM(BF128:BF167))*I34),  2)</f>
        <v>0</v>
      </c>
      <c r="K34" s="29"/>
      <c r="L34" s="5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hidden="1" s="2" customFormat="1" ht="14.4" customHeight="1">
      <c r="A35" s="29"/>
      <c r="B35" s="35"/>
      <c r="C35" s="29"/>
      <c r="D35" s="29"/>
      <c r="E35" s="136" t="s">
        <v>37</v>
      </c>
      <c r="F35" s="154">
        <f>ROUND((SUM(BG128:BG167)),  2)</f>
        <v>0</v>
      </c>
      <c r="G35" s="29"/>
      <c r="H35" s="29"/>
      <c r="I35" s="155">
        <v>0.20000000000000001</v>
      </c>
      <c r="J35" s="154">
        <f>0</f>
        <v>0</v>
      </c>
      <c r="K35" s="29"/>
      <c r="L35" s="5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hidden="1" s="2" customFormat="1" ht="14.4" customHeight="1">
      <c r="A36" s="29"/>
      <c r="B36" s="35"/>
      <c r="C36" s="29"/>
      <c r="D36" s="29"/>
      <c r="E36" s="136" t="s">
        <v>38</v>
      </c>
      <c r="F36" s="154">
        <f>ROUND((SUM(BH128:BH167)),  2)</f>
        <v>0</v>
      </c>
      <c r="G36" s="29"/>
      <c r="H36" s="29"/>
      <c r="I36" s="155">
        <v>0.20000000000000001</v>
      </c>
      <c r="J36" s="154">
        <f>0</f>
        <v>0</v>
      </c>
      <c r="K36" s="29"/>
      <c r="L36" s="5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hidden="1" s="2" customFormat="1" ht="14.4" customHeight="1">
      <c r="A37" s="29"/>
      <c r="B37" s="35"/>
      <c r="C37" s="29"/>
      <c r="D37" s="29"/>
      <c r="E37" s="150" t="s">
        <v>39</v>
      </c>
      <c r="F37" s="151">
        <f>ROUND((SUM(BI128:BI167)),  2)</f>
        <v>0</v>
      </c>
      <c r="G37" s="152"/>
      <c r="H37" s="152"/>
      <c r="I37" s="153">
        <v>0</v>
      </c>
      <c r="J37" s="151">
        <f>0</f>
        <v>0</v>
      </c>
      <c r="K37" s="29"/>
      <c r="L37" s="5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="2" customFormat="1" ht="6.96" customHeight="1">
      <c r="A38" s="29"/>
      <c r="B38" s="35"/>
      <c r="C38" s="29"/>
      <c r="D38" s="29"/>
      <c r="E38" s="29"/>
      <c r="F38" s="29"/>
      <c r="G38" s="29"/>
      <c r="H38" s="29"/>
      <c r="I38" s="29"/>
      <c r="J38" s="29"/>
      <c r="K38" s="29"/>
      <c r="L38" s="5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="2" customFormat="1" ht="25.44" customHeight="1">
      <c r="A39" s="29"/>
      <c r="B39" s="35"/>
      <c r="C39" s="156"/>
      <c r="D39" s="157" t="s">
        <v>40</v>
      </c>
      <c r="E39" s="158"/>
      <c r="F39" s="158"/>
      <c r="G39" s="159" t="s">
        <v>41</v>
      </c>
      <c r="H39" s="160" t="s">
        <v>42</v>
      </c>
      <c r="I39" s="158"/>
      <c r="J39" s="161">
        <f>SUM(J30:J37)</f>
        <v>0</v>
      </c>
      <c r="K39" s="162"/>
      <c r="L39" s="5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="2" customFormat="1" ht="14.4" customHeight="1">
      <c r="A40" s="29"/>
      <c r="B40" s="35"/>
      <c r="C40" s="29"/>
      <c r="D40" s="29"/>
      <c r="E40" s="29"/>
      <c r="F40" s="29"/>
      <c r="G40" s="29"/>
      <c r="H40" s="29"/>
      <c r="I40" s="29"/>
      <c r="J40" s="29"/>
      <c r="K40" s="29"/>
      <c r="L40" s="5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59"/>
      <c r="D50" s="163" t="s">
        <v>43</v>
      </c>
      <c r="E50" s="164"/>
      <c r="F50" s="164"/>
      <c r="G50" s="163" t="s">
        <v>44</v>
      </c>
      <c r="H50" s="164"/>
      <c r="I50" s="164"/>
      <c r="J50" s="164"/>
      <c r="K50" s="164"/>
      <c r="L50" s="59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29"/>
      <c r="B61" s="35"/>
      <c r="C61" s="29"/>
      <c r="D61" s="165" t="s">
        <v>45</v>
      </c>
      <c r="E61" s="166"/>
      <c r="F61" s="167" t="s">
        <v>46</v>
      </c>
      <c r="G61" s="165" t="s">
        <v>45</v>
      </c>
      <c r="H61" s="166"/>
      <c r="I61" s="166"/>
      <c r="J61" s="168" t="s">
        <v>46</v>
      </c>
      <c r="K61" s="166"/>
      <c r="L61" s="5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29"/>
      <c r="B65" s="35"/>
      <c r="C65" s="29"/>
      <c r="D65" s="163" t="s">
        <v>47</v>
      </c>
      <c r="E65" s="169"/>
      <c r="F65" s="169"/>
      <c r="G65" s="163" t="s">
        <v>48</v>
      </c>
      <c r="H65" s="169"/>
      <c r="I65" s="169"/>
      <c r="J65" s="169"/>
      <c r="K65" s="169"/>
      <c r="L65" s="5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29"/>
      <c r="B76" s="35"/>
      <c r="C76" s="29"/>
      <c r="D76" s="165" t="s">
        <v>45</v>
      </c>
      <c r="E76" s="166"/>
      <c r="F76" s="167" t="s">
        <v>46</v>
      </c>
      <c r="G76" s="165" t="s">
        <v>45</v>
      </c>
      <c r="H76" s="166"/>
      <c r="I76" s="166"/>
      <c r="J76" s="168" t="s">
        <v>46</v>
      </c>
      <c r="K76" s="166"/>
      <c r="L76" s="5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="2" customFormat="1" ht="14.4" customHeight="1">
      <c r="A77" s="29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5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hidden="1" s="2" customFormat="1" ht="6.96" customHeight="1">
      <c r="A81" s="29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5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hidden="1" s="2" customFormat="1" ht="24.96" customHeight="1">
      <c r="A82" s="29"/>
      <c r="B82" s="30"/>
      <c r="C82" s="20" t="s">
        <v>89</v>
      </c>
      <c r="D82" s="31"/>
      <c r="E82" s="31"/>
      <c r="F82" s="31"/>
      <c r="G82" s="31"/>
      <c r="H82" s="31"/>
      <c r="I82" s="31"/>
      <c r="J82" s="31"/>
      <c r="K82" s="31"/>
      <c r="L82" s="5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hidden="1" s="2" customFormat="1" ht="6.96" customHeight="1">
      <c r="A83" s="29"/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5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hidden="1" s="2" customFormat="1" ht="12" customHeight="1">
      <c r="A84" s="29"/>
      <c r="B84" s="30"/>
      <c r="C84" s="26" t="s">
        <v>12</v>
      </c>
      <c r="D84" s="31"/>
      <c r="E84" s="31"/>
      <c r="F84" s="31"/>
      <c r="G84" s="31"/>
      <c r="H84" s="31"/>
      <c r="I84" s="31"/>
      <c r="J84" s="31"/>
      <c r="K84" s="31"/>
      <c r="L84" s="5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hidden="1" s="2" customFormat="1" ht="16.5" customHeight="1">
      <c r="A85" s="29"/>
      <c r="B85" s="30"/>
      <c r="C85" s="31"/>
      <c r="D85" s="31"/>
      <c r="E85" s="174" t="str">
        <f>E7</f>
        <v>Rekonštrukcia kancelárskych a spoločných priestorov SBD III Košice</v>
      </c>
      <c r="F85" s="26"/>
      <c r="G85" s="26"/>
      <c r="H85" s="26"/>
      <c r="I85" s="31"/>
      <c r="J85" s="31"/>
      <c r="K85" s="31"/>
      <c r="L85" s="5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hidden="1" s="2" customFormat="1" ht="12" customHeight="1">
      <c r="A86" s="29"/>
      <c r="B86" s="30"/>
      <c r="C86" s="26" t="s">
        <v>87</v>
      </c>
      <c r="D86" s="31"/>
      <c r="E86" s="31"/>
      <c r="F86" s="31"/>
      <c r="G86" s="31"/>
      <c r="H86" s="31"/>
      <c r="I86" s="31"/>
      <c r="J86" s="31"/>
      <c r="K86" s="31"/>
      <c r="L86" s="5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hidden="1" s="2" customFormat="1" ht="30" customHeight="1">
      <c r="A87" s="29"/>
      <c r="B87" s="30"/>
      <c r="C87" s="31"/>
      <c r="D87" s="31"/>
      <c r="E87" s="72" t="str">
        <f>E9</f>
        <v>8-10-2024/1c - Rekonštrukcia kancelárskych priestorov SBD III Košice - časť chodba 2.NP</v>
      </c>
      <c r="F87" s="31"/>
      <c r="G87" s="31"/>
      <c r="H87" s="31"/>
      <c r="I87" s="31"/>
      <c r="J87" s="31"/>
      <c r="K87" s="31"/>
      <c r="L87" s="5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hidden="1" s="2" customFormat="1" ht="6.96" customHeight="1">
      <c r="A88" s="29"/>
      <c r="B88" s="30"/>
      <c r="C88" s="31"/>
      <c r="D88" s="31"/>
      <c r="E88" s="31"/>
      <c r="F88" s="31"/>
      <c r="G88" s="31"/>
      <c r="H88" s="31"/>
      <c r="I88" s="31"/>
      <c r="J88" s="31"/>
      <c r="K88" s="31"/>
      <c r="L88" s="5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hidden="1" s="2" customFormat="1" ht="12" customHeight="1">
      <c r="A89" s="29"/>
      <c r="B89" s="30"/>
      <c r="C89" s="26" t="s">
        <v>16</v>
      </c>
      <c r="D89" s="31"/>
      <c r="E89" s="31"/>
      <c r="F89" s="23" t="str">
        <f>F12</f>
        <v xml:space="preserve"> </v>
      </c>
      <c r="G89" s="31"/>
      <c r="H89" s="31"/>
      <c r="I89" s="26" t="s">
        <v>18</v>
      </c>
      <c r="J89" s="75" t="str">
        <f>IF(J12="","",J12)</f>
        <v>8. 10. 2024</v>
      </c>
      <c r="K89" s="31"/>
      <c r="L89" s="5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hidden="1" s="2" customFormat="1" ht="6.96" customHeight="1">
      <c r="A90" s="29"/>
      <c r="B90" s="30"/>
      <c r="C90" s="31"/>
      <c r="D90" s="31"/>
      <c r="E90" s="31"/>
      <c r="F90" s="31"/>
      <c r="G90" s="31"/>
      <c r="H90" s="31"/>
      <c r="I90" s="31"/>
      <c r="J90" s="31"/>
      <c r="K90" s="31"/>
      <c r="L90" s="5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hidden="1" s="2" customFormat="1" ht="15.15" customHeight="1">
      <c r="A91" s="29"/>
      <c r="B91" s="30"/>
      <c r="C91" s="26" t="s">
        <v>20</v>
      </c>
      <c r="D91" s="31"/>
      <c r="E91" s="31"/>
      <c r="F91" s="23" t="str">
        <f>E15</f>
        <v>SBD III Košice</v>
      </c>
      <c r="G91" s="31"/>
      <c r="H91" s="31"/>
      <c r="I91" s="26" t="s">
        <v>25</v>
      </c>
      <c r="J91" s="27" t="str">
        <f>E21</f>
        <v xml:space="preserve"> </v>
      </c>
      <c r="K91" s="31"/>
      <c r="L91" s="5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hidden="1" s="2" customFormat="1" ht="15.15" customHeight="1">
      <c r="A92" s="29"/>
      <c r="B92" s="30"/>
      <c r="C92" s="26" t="s">
        <v>24</v>
      </c>
      <c r="D92" s="31"/>
      <c r="E92" s="31"/>
      <c r="F92" s="23" t="str">
        <f>IF(E18="","",E18)</f>
        <v xml:space="preserve"> </v>
      </c>
      <c r="G92" s="31"/>
      <c r="H92" s="31"/>
      <c r="I92" s="26" t="s">
        <v>28</v>
      </c>
      <c r="J92" s="27" t="str">
        <f>E24</f>
        <v xml:space="preserve"> </v>
      </c>
      <c r="K92" s="31"/>
      <c r="L92" s="5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hidden="1" s="2" customFormat="1" ht="10.32" customHeight="1">
      <c r="A93" s="29"/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5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hidden="1" s="2" customFormat="1" ht="29.28" customHeight="1">
      <c r="A94" s="29"/>
      <c r="B94" s="30"/>
      <c r="C94" s="175" t="s">
        <v>90</v>
      </c>
      <c r="D94" s="176"/>
      <c r="E94" s="176"/>
      <c r="F94" s="176"/>
      <c r="G94" s="176"/>
      <c r="H94" s="176"/>
      <c r="I94" s="176"/>
      <c r="J94" s="177" t="s">
        <v>91</v>
      </c>
      <c r="K94" s="176"/>
      <c r="L94" s="5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hidden="1" s="2" customFormat="1" ht="10.32" customHeight="1">
      <c r="A95" s="29"/>
      <c r="B95" s="30"/>
      <c r="C95" s="31"/>
      <c r="D95" s="31"/>
      <c r="E95" s="31"/>
      <c r="F95" s="31"/>
      <c r="G95" s="31"/>
      <c r="H95" s="31"/>
      <c r="I95" s="31"/>
      <c r="J95" s="31"/>
      <c r="K95" s="31"/>
      <c r="L95" s="5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hidden="1" s="2" customFormat="1" ht="22.8" customHeight="1">
      <c r="A96" s="29"/>
      <c r="B96" s="30"/>
      <c r="C96" s="178" t="s">
        <v>92</v>
      </c>
      <c r="D96" s="31"/>
      <c r="E96" s="31"/>
      <c r="F96" s="31"/>
      <c r="G96" s="31"/>
      <c r="H96" s="31"/>
      <c r="I96" s="31"/>
      <c r="J96" s="106">
        <f>J128</f>
        <v>0</v>
      </c>
      <c r="K96" s="31"/>
      <c r="L96" s="5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93</v>
      </c>
    </row>
    <row r="97" hidden="1" s="9" customFormat="1" ht="24.96" customHeight="1">
      <c r="A97" s="9"/>
      <c r="B97" s="179"/>
      <c r="C97" s="180"/>
      <c r="D97" s="181" t="s">
        <v>94</v>
      </c>
      <c r="E97" s="182"/>
      <c r="F97" s="182"/>
      <c r="G97" s="182"/>
      <c r="H97" s="182"/>
      <c r="I97" s="182"/>
      <c r="J97" s="183">
        <f>J129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5"/>
      <c r="C98" s="186"/>
      <c r="D98" s="187" t="s">
        <v>95</v>
      </c>
      <c r="E98" s="188"/>
      <c r="F98" s="188"/>
      <c r="G98" s="188"/>
      <c r="H98" s="188"/>
      <c r="I98" s="188"/>
      <c r="J98" s="189">
        <f>J130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5"/>
      <c r="C99" s="186"/>
      <c r="D99" s="187" t="s">
        <v>96</v>
      </c>
      <c r="E99" s="188"/>
      <c r="F99" s="188"/>
      <c r="G99" s="188"/>
      <c r="H99" s="188"/>
      <c r="I99" s="188"/>
      <c r="J99" s="189">
        <f>J133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5"/>
      <c r="C100" s="186"/>
      <c r="D100" s="187" t="s">
        <v>97</v>
      </c>
      <c r="E100" s="188"/>
      <c r="F100" s="188"/>
      <c r="G100" s="188"/>
      <c r="H100" s="188"/>
      <c r="I100" s="188"/>
      <c r="J100" s="189">
        <f>J142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9" customFormat="1" ht="24.96" customHeight="1">
      <c r="A101" s="9"/>
      <c r="B101" s="179"/>
      <c r="C101" s="180"/>
      <c r="D101" s="181" t="s">
        <v>98</v>
      </c>
      <c r="E101" s="182"/>
      <c r="F101" s="182"/>
      <c r="G101" s="182"/>
      <c r="H101" s="182"/>
      <c r="I101" s="182"/>
      <c r="J101" s="183">
        <f>J144</f>
        <v>0</v>
      </c>
      <c r="K101" s="180"/>
      <c r="L101" s="18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185"/>
      <c r="C102" s="186"/>
      <c r="D102" s="187" t="s">
        <v>99</v>
      </c>
      <c r="E102" s="188"/>
      <c r="F102" s="188"/>
      <c r="G102" s="188"/>
      <c r="H102" s="188"/>
      <c r="I102" s="188"/>
      <c r="J102" s="189">
        <f>J145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5"/>
      <c r="C103" s="186"/>
      <c r="D103" s="187" t="s">
        <v>100</v>
      </c>
      <c r="E103" s="188"/>
      <c r="F103" s="188"/>
      <c r="G103" s="188"/>
      <c r="H103" s="188"/>
      <c r="I103" s="188"/>
      <c r="J103" s="189">
        <f>J148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85"/>
      <c r="C104" s="186"/>
      <c r="D104" s="187" t="s">
        <v>101</v>
      </c>
      <c r="E104" s="188"/>
      <c r="F104" s="188"/>
      <c r="G104" s="188"/>
      <c r="H104" s="188"/>
      <c r="I104" s="188"/>
      <c r="J104" s="189">
        <f>J155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85"/>
      <c r="C105" s="186"/>
      <c r="D105" s="187" t="s">
        <v>102</v>
      </c>
      <c r="E105" s="188"/>
      <c r="F105" s="188"/>
      <c r="G105" s="188"/>
      <c r="H105" s="188"/>
      <c r="I105" s="188"/>
      <c r="J105" s="189">
        <f>J158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9" customFormat="1" ht="24.96" customHeight="1">
      <c r="A106" s="9"/>
      <c r="B106" s="179"/>
      <c r="C106" s="180"/>
      <c r="D106" s="181" t="s">
        <v>103</v>
      </c>
      <c r="E106" s="182"/>
      <c r="F106" s="182"/>
      <c r="G106" s="182"/>
      <c r="H106" s="182"/>
      <c r="I106" s="182"/>
      <c r="J106" s="183">
        <f>J160</f>
        <v>0</v>
      </c>
      <c r="K106" s="180"/>
      <c r="L106" s="18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hidden="1" s="10" customFormat="1" ht="19.92" customHeight="1">
      <c r="A107" s="10"/>
      <c r="B107" s="185"/>
      <c r="C107" s="186"/>
      <c r="D107" s="187" t="s">
        <v>104</v>
      </c>
      <c r="E107" s="188"/>
      <c r="F107" s="188"/>
      <c r="G107" s="188"/>
      <c r="H107" s="188"/>
      <c r="I107" s="188"/>
      <c r="J107" s="189">
        <f>J161</f>
        <v>0</v>
      </c>
      <c r="K107" s="186"/>
      <c r="L107" s="19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9" customFormat="1" ht="24.96" customHeight="1">
      <c r="A108" s="9"/>
      <c r="B108" s="179"/>
      <c r="C108" s="180"/>
      <c r="D108" s="181" t="s">
        <v>105</v>
      </c>
      <c r="E108" s="182"/>
      <c r="F108" s="182"/>
      <c r="G108" s="182"/>
      <c r="H108" s="182"/>
      <c r="I108" s="182"/>
      <c r="J108" s="183">
        <f>J165</f>
        <v>0</v>
      </c>
      <c r="K108" s="180"/>
      <c r="L108" s="184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hidden="1" s="2" customFormat="1" ht="21.84" customHeight="1">
      <c r="A109" s="29"/>
      <c r="B109" s="30"/>
      <c r="C109" s="31"/>
      <c r="D109" s="31"/>
      <c r="E109" s="31"/>
      <c r="F109" s="31"/>
      <c r="G109" s="31"/>
      <c r="H109" s="31"/>
      <c r="I109" s="31"/>
      <c r="J109" s="31"/>
      <c r="K109" s="31"/>
      <c r="L109" s="5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hidden="1" s="2" customFormat="1" ht="6.96" customHeight="1">
      <c r="A110" s="29"/>
      <c r="B110" s="62"/>
      <c r="C110" s="63"/>
      <c r="D110" s="63"/>
      <c r="E110" s="63"/>
      <c r="F110" s="63"/>
      <c r="G110" s="63"/>
      <c r="H110" s="63"/>
      <c r="I110" s="63"/>
      <c r="J110" s="63"/>
      <c r="K110" s="63"/>
      <c r="L110" s="5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hidden="1"/>
    <row r="112" hidden="1"/>
    <row r="113" hidden="1"/>
    <row r="114" s="2" customFormat="1" ht="6.96" customHeight="1">
      <c r="A114" s="29"/>
      <c r="B114" s="64"/>
      <c r="C114" s="65"/>
      <c r="D114" s="65"/>
      <c r="E114" s="65"/>
      <c r="F114" s="65"/>
      <c r="G114" s="65"/>
      <c r="H114" s="65"/>
      <c r="I114" s="65"/>
      <c r="J114" s="65"/>
      <c r="K114" s="65"/>
      <c r="L114" s="5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="2" customFormat="1" ht="24.96" customHeight="1">
      <c r="A115" s="29"/>
      <c r="B115" s="30"/>
      <c r="C115" s="20" t="s">
        <v>106</v>
      </c>
      <c r="D115" s="31"/>
      <c r="E115" s="31"/>
      <c r="F115" s="31"/>
      <c r="G115" s="31"/>
      <c r="H115" s="31"/>
      <c r="I115" s="31"/>
      <c r="J115" s="31"/>
      <c r="K115" s="31"/>
      <c r="L115" s="5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="2" customFormat="1" ht="6.96" customHeight="1">
      <c r="A116" s="29"/>
      <c r="B116" s="30"/>
      <c r="C116" s="31"/>
      <c r="D116" s="31"/>
      <c r="E116" s="31"/>
      <c r="F116" s="31"/>
      <c r="G116" s="31"/>
      <c r="H116" s="31"/>
      <c r="I116" s="31"/>
      <c r="J116" s="31"/>
      <c r="K116" s="31"/>
      <c r="L116" s="5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="2" customFormat="1" ht="12" customHeight="1">
      <c r="A117" s="29"/>
      <c r="B117" s="30"/>
      <c r="C117" s="26" t="s">
        <v>12</v>
      </c>
      <c r="D117" s="31"/>
      <c r="E117" s="31"/>
      <c r="F117" s="31"/>
      <c r="G117" s="31"/>
      <c r="H117" s="31"/>
      <c r="I117" s="31"/>
      <c r="J117" s="31"/>
      <c r="K117" s="31"/>
      <c r="L117" s="5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="2" customFormat="1" ht="16.5" customHeight="1">
      <c r="A118" s="29"/>
      <c r="B118" s="30"/>
      <c r="C118" s="31"/>
      <c r="D118" s="31"/>
      <c r="E118" s="174" t="str">
        <f>E7</f>
        <v>Rekonštrukcia kancelárskych a spoločných priestorov SBD III Košice</v>
      </c>
      <c r="F118" s="26"/>
      <c r="G118" s="26"/>
      <c r="H118" s="26"/>
      <c r="I118" s="31"/>
      <c r="J118" s="31"/>
      <c r="K118" s="31"/>
      <c r="L118" s="5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="2" customFormat="1" ht="12" customHeight="1">
      <c r="A119" s="29"/>
      <c r="B119" s="30"/>
      <c r="C119" s="26" t="s">
        <v>87</v>
      </c>
      <c r="D119" s="31"/>
      <c r="E119" s="31"/>
      <c r="F119" s="31"/>
      <c r="G119" s="31"/>
      <c r="H119" s="31"/>
      <c r="I119" s="31"/>
      <c r="J119" s="31"/>
      <c r="K119" s="31"/>
      <c r="L119" s="5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="2" customFormat="1" ht="30" customHeight="1">
      <c r="A120" s="29"/>
      <c r="B120" s="30"/>
      <c r="C120" s="31"/>
      <c r="D120" s="31"/>
      <c r="E120" s="72" t="str">
        <f>E9</f>
        <v>8-10-2024/1c - Rekonštrukcia kancelárskych priestorov SBD III Košice - časť chodba 2.NP</v>
      </c>
      <c r="F120" s="31"/>
      <c r="G120" s="31"/>
      <c r="H120" s="31"/>
      <c r="I120" s="31"/>
      <c r="J120" s="31"/>
      <c r="K120" s="31"/>
      <c r="L120" s="5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="2" customFormat="1" ht="6.96" customHeight="1">
      <c r="A121" s="29"/>
      <c r="B121" s="30"/>
      <c r="C121" s="31"/>
      <c r="D121" s="31"/>
      <c r="E121" s="31"/>
      <c r="F121" s="31"/>
      <c r="G121" s="31"/>
      <c r="H121" s="31"/>
      <c r="I121" s="31"/>
      <c r="J121" s="31"/>
      <c r="K121" s="31"/>
      <c r="L121" s="5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="2" customFormat="1" ht="12" customHeight="1">
      <c r="A122" s="29"/>
      <c r="B122" s="30"/>
      <c r="C122" s="26" t="s">
        <v>16</v>
      </c>
      <c r="D122" s="31"/>
      <c r="E122" s="31"/>
      <c r="F122" s="23" t="str">
        <f>F12</f>
        <v xml:space="preserve"> </v>
      </c>
      <c r="G122" s="31"/>
      <c r="H122" s="31"/>
      <c r="I122" s="26" t="s">
        <v>18</v>
      </c>
      <c r="J122" s="75" t="str">
        <f>IF(J12="","",J12)</f>
        <v>8. 10. 2024</v>
      </c>
      <c r="K122" s="31"/>
      <c r="L122" s="5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="2" customFormat="1" ht="6.96" customHeight="1">
      <c r="A123" s="29"/>
      <c r="B123" s="30"/>
      <c r="C123" s="31"/>
      <c r="D123" s="31"/>
      <c r="E123" s="31"/>
      <c r="F123" s="31"/>
      <c r="G123" s="31"/>
      <c r="H123" s="31"/>
      <c r="I123" s="31"/>
      <c r="J123" s="31"/>
      <c r="K123" s="31"/>
      <c r="L123" s="5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="2" customFormat="1" ht="15.15" customHeight="1">
      <c r="A124" s="29"/>
      <c r="B124" s="30"/>
      <c r="C124" s="26" t="s">
        <v>20</v>
      </c>
      <c r="D124" s="31"/>
      <c r="E124" s="31"/>
      <c r="F124" s="23" t="str">
        <f>E15</f>
        <v>SBD III Košice</v>
      </c>
      <c r="G124" s="31"/>
      <c r="H124" s="31"/>
      <c r="I124" s="26" t="s">
        <v>25</v>
      </c>
      <c r="J124" s="27" t="str">
        <f>E21</f>
        <v xml:space="preserve"> </v>
      </c>
      <c r="K124" s="31"/>
      <c r="L124" s="5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="2" customFormat="1" ht="15.15" customHeight="1">
      <c r="A125" s="29"/>
      <c r="B125" s="30"/>
      <c r="C125" s="26" t="s">
        <v>24</v>
      </c>
      <c r="D125" s="31"/>
      <c r="E125" s="31"/>
      <c r="F125" s="23" t="str">
        <f>IF(E18="","",E18)</f>
        <v xml:space="preserve"> </v>
      </c>
      <c r="G125" s="31"/>
      <c r="H125" s="31"/>
      <c r="I125" s="26" t="s">
        <v>28</v>
      </c>
      <c r="J125" s="27" t="str">
        <f>E24</f>
        <v xml:space="preserve"> </v>
      </c>
      <c r="K125" s="31"/>
      <c r="L125" s="5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="2" customFormat="1" ht="10.32" customHeight="1">
      <c r="A126" s="29"/>
      <c r="B126" s="30"/>
      <c r="C126" s="31"/>
      <c r="D126" s="31"/>
      <c r="E126" s="31"/>
      <c r="F126" s="31"/>
      <c r="G126" s="31"/>
      <c r="H126" s="31"/>
      <c r="I126" s="31"/>
      <c r="J126" s="31"/>
      <c r="K126" s="31"/>
      <c r="L126" s="5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="11" customFormat="1" ht="29.28" customHeight="1">
      <c r="A127" s="191"/>
      <c r="B127" s="192"/>
      <c r="C127" s="193" t="s">
        <v>107</v>
      </c>
      <c r="D127" s="194" t="s">
        <v>55</v>
      </c>
      <c r="E127" s="194" t="s">
        <v>51</v>
      </c>
      <c r="F127" s="194" t="s">
        <v>52</v>
      </c>
      <c r="G127" s="194" t="s">
        <v>108</v>
      </c>
      <c r="H127" s="194" t="s">
        <v>109</v>
      </c>
      <c r="I127" s="194" t="s">
        <v>110</v>
      </c>
      <c r="J127" s="195" t="s">
        <v>91</v>
      </c>
      <c r="K127" s="196" t="s">
        <v>111</v>
      </c>
      <c r="L127" s="197"/>
      <c r="M127" s="96" t="s">
        <v>1</v>
      </c>
      <c r="N127" s="97" t="s">
        <v>34</v>
      </c>
      <c r="O127" s="97" t="s">
        <v>112</v>
      </c>
      <c r="P127" s="97" t="s">
        <v>113</v>
      </c>
      <c r="Q127" s="97" t="s">
        <v>114</v>
      </c>
      <c r="R127" s="97" t="s">
        <v>115</v>
      </c>
      <c r="S127" s="97" t="s">
        <v>116</v>
      </c>
      <c r="T127" s="98" t="s">
        <v>117</v>
      </c>
      <c r="U127" s="191"/>
      <c r="V127" s="191"/>
      <c r="W127" s="191"/>
      <c r="X127" s="191"/>
      <c r="Y127" s="191"/>
      <c r="Z127" s="191"/>
      <c r="AA127" s="191"/>
      <c r="AB127" s="191"/>
      <c r="AC127" s="191"/>
      <c r="AD127" s="191"/>
      <c r="AE127" s="191"/>
    </row>
    <row r="128" s="2" customFormat="1" ht="22.8" customHeight="1">
      <c r="A128" s="29"/>
      <c r="B128" s="30"/>
      <c r="C128" s="103" t="s">
        <v>92</v>
      </c>
      <c r="D128" s="31"/>
      <c r="E128" s="31"/>
      <c r="F128" s="31"/>
      <c r="G128" s="31"/>
      <c r="H128" s="31"/>
      <c r="I128" s="31"/>
      <c r="J128" s="198">
        <f>BK128</f>
        <v>0</v>
      </c>
      <c r="K128" s="31"/>
      <c r="L128" s="35"/>
      <c r="M128" s="99"/>
      <c r="N128" s="199"/>
      <c r="O128" s="100"/>
      <c r="P128" s="200">
        <f>P129+P144+P160+P165</f>
        <v>216.82392704</v>
      </c>
      <c r="Q128" s="100"/>
      <c r="R128" s="200">
        <f>R129+R144+R160+R165</f>
        <v>0.79565206104000008</v>
      </c>
      <c r="S128" s="100"/>
      <c r="T128" s="201">
        <f>T129+T144+T160+T165</f>
        <v>1.2302839999999999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T128" s="14" t="s">
        <v>69</v>
      </c>
      <c r="AU128" s="14" t="s">
        <v>93</v>
      </c>
      <c r="BK128" s="202">
        <f>BK129+BK144+BK160+BK165</f>
        <v>0</v>
      </c>
    </row>
    <row r="129" s="12" customFormat="1" ht="25.92" customHeight="1">
      <c r="A129" s="12"/>
      <c r="B129" s="203"/>
      <c r="C129" s="204"/>
      <c r="D129" s="205" t="s">
        <v>69</v>
      </c>
      <c r="E129" s="206" t="s">
        <v>118</v>
      </c>
      <c r="F129" s="206" t="s">
        <v>119</v>
      </c>
      <c r="G129" s="204"/>
      <c r="H129" s="204"/>
      <c r="I129" s="204"/>
      <c r="J129" s="207">
        <f>BK129</f>
        <v>0</v>
      </c>
      <c r="K129" s="204"/>
      <c r="L129" s="208"/>
      <c r="M129" s="209"/>
      <c r="N129" s="210"/>
      <c r="O129" s="210"/>
      <c r="P129" s="211">
        <f>P130+P133+P142</f>
        <v>87.842400000000012</v>
      </c>
      <c r="Q129" s="210"/>
      <c r="R129" s="211">
        <f>R130+R133+R142</f>
        <v>0.00020471000000000001</v>
      </c>
      <c r="S129" s="210"/>
      <c r="T129" s="212">
        <f>T130+T133+T142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3" t="s">
        <v>78</v>
      </c>
      <c r="AT129" s="214" t="s">
        <v>69</v>
      </c>
      <c r="AU129" s="214" t="s">
        <v>70</v>
      </c>
      <c r="AY129" s="213" t="s">
        <v>120</v>
      </c>
      <c r="BK129" s="215">
        <f>BK130+BK133+BK142</f>
        <v>0</v>
      </c>
    </row>
    <row r="130" s="12" customFormat="1" ht="22.8" customHeight="1">
      <c r="A130" s="12"/>
      <c r="B130" s="203"/>
      <c r="C130" s="204"/>
      <c r="D130" s="205" t="s">
        <v>69</v>
      </c>
      <c r="E130" s="216" t="s">
        <v>121</v>
      </c>
      <c r="F130" s="216" t="s">
        <v>122</v>
      </c>
      <c r="G130" s="204"/>
      <c r="H130" s="204"/>
      <c r="I130" s="204"/>
      <c r="J130" s="217">
        <f>BK130</f>
        <v>0</v>
      </c>
      <c r="K130" s="204"/>
      <c r="L130" s="208"/>
      <c r="M130" s="209"/>
      <c r="N130" s="210"/>
      <c r="O130" s="210"/>
      <c r="P130" s="211">
        <f>SUM(P131:P132)</f>
        <v>77.051520000000011</v>
      </c>
      <c r="Q130" s="210"/>
      <c r="R130" s="211">
        <f>SUM(R131:R132)</f>
        <v>0.00020471000000000001</v>
      </c>
      <c r="S130" s="210"/>
      <c r="T130" s="212">
        <f>SUM(T131:T132)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3" t="s">
        <v>78</v>
      </c>
      <c r="AT130" s="214" t="s">
        <v>69</v>
      </c>
      <c r="AU130" s="214" t="s">
        <v>78</v>
      </c>
      <c r="AY130" s="213" t="s">
        <v>120</v>
      </c>
      <c r="BK130" s="215">
        <f>SUM(BK131:BK132)</f>
        <v>0</v>
      </c>
    </row>
    <row r="131" s="2" customFormat="1" ht="24.15" customHeight="1">
      <c r="A131" s="29"/>
      <c r="B131" s="30"/>
      <c r="C131" s="218" t="s">
        <v>78</v>
      </c>
      <c r="D131" s="218" t="s">
        <v>123</v>
      </c>
      <c r="E131" s="219" t="s">
        <v>124</v>
      </c>
      <c r="F131" s="220" t="s">
        <v>125</v>
      </c>
      <c r="G131" s="221" t="s">
        <v>126</v>
      </c>
      <c r="H131" s="222">
        <v>1</v>
      </c>
      <c r="I131" s="222">
        <v>0</v>
      </c>
      <c r="J131" s="222">
        <f>ROUND(I131*H131,3)</f>
        <v>0</v>
      </c>
      <c r="K131" s="223"/>
      <c r="L131" s="35"/>
      <c r="M131" s="224" t="s">
        <v>1</v>
      </c>
      <c r="N131" s="225" t="s">
        <v>36</v>
      </c>
      <c r="O131" s="226">
        <v>0.082040000000000002</v>
      </c>
      <c r="P131" s="226">
        <f>O131*H131</f>
        <v>0.082040000000000002</v>
      </c>
      <c r="Q131" s="226">
        <v>0.00020471000000000001</v>
      </c>
      <c r="R131" s="226">
        <f>Q131*H131</f>
        <v>0.00020471000000000001</v>
      </c>
      <c r="S131" s="226">
        <v>0</v>
      </c>
      <c r="T131" s="227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228" t="s">
        <v>127</v>
      </c>
      <c r="AT131" s="228" t="s">
        <v>123</v>
      </c>
      <c r="AU131" s="228" t="s">
        <v>128</v>
      </c>
      <c r="AY131" s="14" t="s">
        <v>120</v>
      </c>
      <c r="BE131" s="229">
        <f>IF(N131="základná",J131,0)</f>
        <v>0</v>
      </c>
      <c r="BF131" s="229">
        <f>IF(N131="znížená",J131,0)</f>
        <v>0</v>
      </c>
      <c r="BG131" s="229">
        <f>IF(N131="zákl. prenesená",J131,0)</f>
        <v>0</v>
      </c>
      <c r="BH131" s="229">
        <f>IF(N131="zníž. prenesená",J131,0)</f>
        <v>0</v>
      </c>
      <c r="BI131" s="229">
        <f>IF(N131="nulová",J131,0)</f>
        <v>0</v>
      </c>
      <c r="BJ131" s="14" t="s">
        <v>128</v>
      </c>
      <c r="BK131" s="230">
        <f>ROUND(I131*H131,3)</f>
        <v>0</v>
      </c>
      <c r="BL131" s="14" t="s">
        <v>127</v>
      </c>
      <c r="BM131" s="228" t="s">
        <v>129</v>
      </c>
    </row>
    <row r="132" s="2" customFormat="1" ht="16.5" customHeight="1">
      <c r="A132" s="29"/>
      <c r="B132" s="30"/>
      <c r="C132" s="218" t="s">
        <v>128</v>
      </c>
      <c r="D132" s="218" t="s">
        <v>123</v>
      </c>
      <c r="E132" s="219" t="s">
        <v>130</v>
      </c>
      <c r="F132" s="220" t="s">
        <v>131</v>
      </c>
      <c r="G132" s="221" t="s">
        <v>132</v>
      </c>
      <c r="H132" s="222">
        <v>94.790000000000006</v>
      </c>
      <c r="I132" s="222">
        <v>0</v>
      </c>
      <c r="J132" s="222">
        <f>ROUND(I132*H132,3)</f>
        <v>0</v>
      </c>
      <c r="K132" s="223"/>
      <c r="L132" s="35"/>
      <c r="M132" s="224" t="s">
        <v>1</v>
      </c>
      <c r="N132" s="225" t="s">
        <v>36</v>
      </c>
      <c r="O132" s="226">
        <v>0.81200000000000006</v>
      </c>
      <c r="P132" s="226">
        <f>O132*H132</f>
        <v>76.969480000000004</v>
      </c>
      <c r="Q132" s="226">
        <v>0</v>
      </c>
      <c r="R132" s="226">
        <f>Q132*H132</f>
        <v>0</v>
      </c>
      <c r="S132" s="226">
        <v>0</v>
      </c>
      <c r="T132" s="227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228" t="s">
        <v>127</v>
      </c>
      <c r="AT132" s="228" t="s">
        <v>123</v>
      </c>
      <c r="AU132" s="228" t="s">
        <v>128</v>
      </c>
      <c r="AY132" s="14" t="s">
        <v>120</v>
      </c>
      <c r="BE132" s="229">
        <f>IF(N132="základná",J132,0)</f>
        <v>0</v>
      </c>
      <c r="BF132" s="229">
        <f>IF(N132="znížená",J132,0)</f>
        <v>0</v>
      </c>
      <c r="BG132" s="229">
        <f>IF(N132="zákl. prenesená",J132,0)</f>
        <v>0</v>
      </c>
      <c r="BH132" s="229">
        <f>IF(N132="zníž. prenesená",J132,0)</f>
        <v>0</v>
      </c>
      <c r="BI132" s="229">
        <f>IF(N132="nulová",J132,0)</f>
        <v>0</v>
      </c>
      <c r="BJ132" s="14" t="s">
        <v>128</v>
      </c>
      <c r="BK132" s="230">
        <f>ROUND(I132*H132,3)</f>
        <v>0</v>
      </c>
      <c r="BL132" s="14" t="s">
        <v>127</v>
      </c>
      <c r="BM132" s="228" t="s">
        <v>133</v>
      </c>
    </row>
    <row r="133" s="12" customFormat="1" ht="22.8" customHeight="1">
      <c r="A133" s="12"/>
      <c r="B133" s="203"/>
      <c r="C133" s="204"/>
      <c r="D133" s="205" t="s">
        <v>69</v>
      </c>
      <c r="E133" s="216" t="s">
        <v>134</v>
      </c>
      <c r="F133" s="216" t="s">
        <v>135</v>
      </c>
      <c r="G133" s="204"/>
      <c r="H133" s="204"/>
      <c r="I133" s="204"/>
      <c r="J133" s="217">
        <f>BK133</f>
        <v>0</v>
      </c>
      <c r="K133" s="204"/>
      <c r="L133" s="208"/>
      <c r="M133" s="209"/>
      <c r="N133" s="210"/>
      <c r="O133" s="210"/>
      <c r="P133" s="211">
        <f>SUM(P134:P141)</f>
        <v>9.97776</v>
      </c>
      <c r="Q133" s="210"/>
      <c r="R133" s="211">
        <f>SUM(R134:R141)</f>
        <v>0</v>
      </c>
      <c r="S133" s="210"/>
      <c r="T133" s="212">
        <f>SUM(T134:T141)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3" t="s">
        <v>78</v>
      </c>
      <c r="AT133" s="214" t="s">
        <v>69</v>
      </c>
      <c r="AU133" s="214" t="s">
        <v>78</v>
      </c>
      <c r="AY133" s="213" t="s">
        <v>120</v>
      </c>
      <c r="BK133" s="215">
        <f>SUM(BK134:BK141)</f>
        <v>0</v>
      </c>
    </row>
    <row r="134" s="2" customFormat="1" ht="16.5" customHeight="1">
      <c r="A134" s="29"/>
      <c r="B134" s="30"/>
      <c r="C134" s="218" t="s">
        <v>136</v>
      </c>
      <c r="D134" s="218" t="s">
        <v>123</v>
      </c>
      <c r="E134" s="219" t="s">
        <v>137</v>
      </c>
      <c r="F134" s="220" t="s">
        <v>138</v>
      </c>
      <c r="G134" s="221" t="s">
        <v>139</v>
      </c>
      <c r="H134" s="222">
        <v>8</v>
      </c>
      <c r="I134" s="222">
        <v>0</v>
      </c>
      <c r="J134" s="222">
        <f>ROUND(I134*H134,3)</f>
        <v>0</v>
      </c>
      <c r="K134" s="223"/>
      <c r="L134" s="35"/>
      <c r="M134" s="224" t="s">
        <v>1</v>
      </c>
      <c r="N134" s="225" t="s">
        <v>36</v>
      </c>
      <c r="O134" s="226">
        <v>0.096680000000000002</v>
      </c>
      <c r="P134" s="226">
        <f>O134*H134</f>
        <v>0.77344000000000002</v>
      </c>
      <c r="Q134" s="226">
        <v>0</v>
      </c>
      <c r="R134" s="226">
        <f>Q134*H134</f>
        <v>0</v>
      </c>
      <c r="S134" s="226">
        <v>0</v>
      </c>
      <c r="T134" s="227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228" t="s">
        <v>127</v>
      </c>
      <c r="AT134" s="228" t="s">
        <v>123</v>
      </c>
      <c r="AU134" s="228" t="s">
        <v>128</v>
      </c>
      <c r="AY134" s="14" t="s">
        <v>120</v>
      </c>
      <c r="BE134" s="229">
        <f>IF(N134="základná",J134,0)</f>
        <v>0</v>
      </c>
      <c r="BF134" s="229">
        <f>IF(N134="znížená",J134,0)</f>
        <v>0</v>
      </c>
      <c r="BG134" s="229">
        <f>IF(N134="zákl. prenesená",J134,0)</f>
        <v>0</v>
      </c>
      <c r="BH134" s="229">
        <f>IF(N134="zníž. prenesená",J134,0)</f>
        <v>0</v>
      </c>
      <c r="BI134" s="229">
        <f>IF(N134="nulová",J134,0)</f>
        <v>0</v>
      </c>
      <c r="BJ134" s="14" t="s">
        <v>128</v>
      </c>
      <c r="BK134" s="230">
        <f>ROUND(I134*H134,3)</f>
        <v>0</v>
      </c>
      <c r="BL134" s="14" t="s">
        <v>127</v>
      </c>
      <c r="BM134" s="228" t="s">
        <v>140</v>
      </c>
    </row>
    <row r="135" s="2" customFormat="1" ht="24.15" customHeight="1">
      <c r="A135" s="29"/>
      <c r="B135" s="30"/>
      <c r="C135" s="218" t="s">
        <v>127</v>
      </c>
      <c r="D135" s="218" t="s">
        <v>123</v>
      </c>
      <c r="E135" s="219" t="s">
        <v>141</v>
      </c>
      <c r="F135" s="220" t="s">
        <v>142</v>
      </c>
      <c r="G135" s="221" t="s">
        <v>143</v>
      </c>
      <c r="H135" s="222">
        <v>1.23</v>
      </c>
      <c r="I135" s="222">
        <v>0</v>
      </c>
      <c r="J135" s="222">
        <f>ROUND(I135*H135,3)</f>
        <v>0</v>
      </c>
      <c r="K135" s="223"/>
      <c r="L135" s="35"/>
      <c r="M135" s="224" t="s">
        <v>1</v>
      </c>
      <c r="N135" s="225" t="s">
        <v>36</v>
      </c>
      <c r="O135" s="226">
        <v>0.88200000000000001</v>
      </c>
      <c r="P135" s="226">
        <f>O135*H135</f>
        <v>1.0848599999999999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228" t="s">
        <v>127</v>
      </c>
      <c r="AT135" s="228" t="s">
        <v>123</v>
      </c>
      <c r="AU135" s="228" t="s">
        <v>128</v>
      </c>
      <c r="AY135" s="14" t="s">
        <v>120</v>
      </c>
      <c r="BE135" s="229">
        <f>IF(N135="základná",J135,0)</f>
        <v>0</v>
      </c>
      <c r="BF135" s="229">
        <f>IF(N135="znížená",J135,0)</f>
        <v>0</v>
      </c>
      <c r="BG135" s="229">
        <f>IF(N135="zákl. prenesená",J135,0)</f>
        <v>0</v>
      </c>
      <c r="BH135" s="229">
        <f>IF(N135="zníž. prenesená",J135,0)</f>
        <v>0</v>
      </c>
      <c r="BI135" s="229">
        <f>IF(N135="nulová",J135,0)</f>
        <v>0</v>
      </c>
      <c r="BJ135" s="14" t="s">
        <v>128</v>
      </c>
      <c r="BK135" s="230">
        <f>ROUND(I135*H135,3)</f>
        <v>0</v>
      </c>
      <c r="BL135" s="14" t="s">
        <v>127</v>
      </c>
      <c r="BM135" s="228" t="s">
        <v>144</v>
      </c>
    </row>
    <row r="136" s="2" customFormat="1" ht="24.15" customHeight="1">
      <c r="A136" s="29"/>
      <c r="B136" s="30"/>
      <c r="C136" s="218" t="s">
        <v>145</v>
      </c>
      <c r="D136" s="218" t="s">
        <v>123</v>
      </c>
      <c r="E136" s="219" t="s">
        <v>146</v>
      </c>
      <c r="F136" s="220" t="s">
        <v>147</v>
      </c>
      <c r="G136" s="221" t="s">
        <v>143</v>
      </c>
      <c r="H136" s="222">
        <v>7.2999999999999998</v>
      </c>
      <c r="I136" s="222">
        <v>0</v>
      </c>
      <c r="J136" s="222">
        <f>ROUND(I136*H136,3)</f>
        <v>0</v>
      </c>
      <c r="K136" s="223"/>
      <c r="L136" s="35"/>
      <c r="M136" s="224" t="s">
        <v>1</v>
      </c>
      <c r="N136" s="225" t="s">
        <v>36</v>
      </c>
      <c r="O136" s="226">
        <v>0.61799999999999999</v>
      </c>
      <c r="P136" s="226">
        <f>O136*H136</f>
        <v>4.5114000000000001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228" t="s">
        <v>127</v>
      </c>
      <c r="AT136" s="228" t="s">
        <v>123</v>
      </c>
      <c r="AU136" s="228" t="s">
        <v>128</v>
      </c>
      <c r="AY136" s="14" t="s">
        <v>120</v>
      </c>
      <c r="BE136" s="229">
        <f>IF(N136="základná",J136,0)</f>
        <v>0</v>
      </c>
      <c r="BF136" s="229">
        <f>IF(N136="znížená",J136,0)</f>
        <v>0</v>
      </c>
      <c r="BG136" s="229">
        <f>IF(N136="zákl. prenesená",J136,0)</f>
        <v>0</v>
      </c>
      <c r="BH136" s="229">
        <f>IF(N136="zníž. prenesená",J136,0)</f>
        <v>0</v>
      </c>
      <c r="BI136" s="229">
        <f>IF(N136="nulová",J136,0)</f>
        <v>0</v>
      </c>
      <c r="BJ136" s="14" t="s">
        <v>128</v>
      </c>
      <c r="BK136" s="230">
        <f>ROUND(I136*H136,3)</f>
        <v>0</v>
      </c>
      <c r="BL136" s="14" t="s">
        <v>127</v>
      </c>
      <c r="BM136" s="228" t="s">
        <v>148</v>
      </c>
    </row>
    <row r="137" s="2" customFormat="1" ht="21.75" customHeight="1">
      <c r="A137" s="29"/>
      <c r="B137" s="30"/>
      <c r="C137" s="218" t="s">
        <v>121</v>
      </c>
      <c r="D137" s="218" t="s">
        <v>123</v>
      </c>
      <c r="E137" s="219" t="s">
        <v>149</v>
      </c>
      <c r="F137" s="220" t="s">
        <v>150</v>
      </c>
      <c r="G137" s="221" t="s">
        <v>143</v>
      </c>
      <c r="H137" s="222">
        <v>1.23</v>
      </c>
      <c r="I137" s="222">
        <v>0</v>
      </c>
      <c r="J137" s="222">
        <f>ROUND(I137*H137,3)</f>
        <v>0</v>
      </c>
      <c r="K137" s="223"/>
      <c r="L137" s="35"/>
      <c r="M137" s="224" t="s">
        <v>1</v>
      </c>
      <c r="N137" s="225" t="s">
        <v>36</v>
      </c>
      <c r="O137" s="226">
        <v>0.59799999999999998</v>
      </c>
      <c r="P137" s="226">
        <f>O137*H137</f>
        <v>0.73553999999999997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228" t="s">
        <v>127</v>
      </c>
      <c r="AT137" s="228" t="s">
        <v>123</v>
      </c>
      <c r="AU137" s="228" t="s">
        <v>128</v>
      </c>
      <c r="AY137" s="14" t="s">
        <v>120</v>
      </c>
      <c r="BE137" s="229">
        <f>IF(N137="základná",J137,0)</f>
        <v>0</v>
      </c>
      <c r="BF137" s="229">
        <f>IF(N137="znížená",J137,0)</f>
        <v>0</v>
      </c>
      <c r="BG137" s="229">
        <f>IF(N137="zákl. prenesená",J137,0)</f>
        <v>0</v>
      </c>
      <c r="BH137" s="229">
        <f>IF(N137="zníž. prenesená",J137,0)</f>
        <v>0</v>
      </c>
      <c r="BI137" s="229">
        <f>IF(N137="nulová",J137,0)</f>
        <v>0</v>
      </c>
      <c r="BJ137" s="14" t="s">
        <v>128</v>
      </c>
      <c r="BK137" s="230">
        <f>ROUND(I137*H137,3)</f>
        <v>0</v>
      </c>
      <c r="BL137" s="14" t="s">
        <v>127</v>
      </c>
      <c r="BM137" s="228" t="s">
        <v>151</v>
      </c>
    </row>
    <row r="138" s="2" customFormat="1" ht="24.15" customHeight="1">
      <c r="A138" s="29"/>
      <c r="B138" s="30"/>
      <c r="C138" s="218" t="s">
        <v>152</v>
      </c>
      <c r="D138" s="218" t="s">
        <v>123</v>
      </c>
      <c r="E138" s="219" t="s">
        <v>153</v>
      </c>
      <c r="F138" s="220" t="s">
        <v>154</v>
      </c>
      <c r="G138" s="221" t="s">
        <v>143</v>
      </c>
      <c r="H138" s="222">
        <v>18.960000000000001</v>
      </c>
      <c r="I138" s="222">
        <v>0</v>
      </c>
      <c r="J138" s="222">
        <f>ROUND(I138*H138,3)</f>
        <v>0</v>
      </c>
      <c r="K138" s="223"/>
      <c r="L138" s="35"/>
      <c r="M138" s="224" t="s">
        <v>1</v>
      </c>
      <c r="N138" s="225" t="s">
        <v>36</v>
      </c>
      <c r="O138" s="226">
        <v>0.0070000000000000001</v>
      </c>
      <c r="P138" s="226">
        <f>O138*H138</f>
        <v>0.13272000000000001</v>
      </c>
      <c r="Q138" s="226">
        <v>0</v>
      </c>
      <c r="R138" s="226">
        <f>Q138*H138</f>
        <v>0</v>
      </c>
      <c r="S138" s="226">
        <v>0</v>
      </c>
      <c r="T138" s="227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228" t="s">
        <v>127</v>
      </c>
      <c r="AT138" s="228" t="s">
        <v>123</v>
      </c>
      <c r="AU138" s="228" t="s">
        <v>128</v>
      </c>
      <c r="AY138" s="14" t="s">
        <v>120</v>
      </c>
      <c r="BE138" s="229">
        <f>IF(N138="základná",J138,0)</f>
        <v>0</v>
      </c>
      <c r="BF138" s="229">
        <f>IF(N138="znížená",J138,0)</f>
        <v>0</v>
      </c>
      <c r="BG138" s="229">
        <f>IF(N138="zákl. prenesená",J138,0)</f>
        <v>0</v>
      </c>
      <c r="BH138" s="229">
        <f>IF(N138="zníž. prenesená",J138,0)</f>
        <v>0</v>
      </c>
      <c r="BI138" s="229">
        <f>IF(N138="nulová",J138,0)</f>
        <v>0</v>
      </c>
      <c r="BJ138" s="14" t="s">
        <v>128</v>
      </c>
      <c r="BK138" s="230">
        <f>ROUND(I138*H138,3)</f>
        <v>0</v>
      </c>
      <c r="BL138" s="14" t="s">
        <v>127</v>
      </c>
      <c r="BM138" s="228" t="s">
        <v>155</v>
      </c>
    </row>
    <row r="139" s="2" customFormat="1" ht="24.15" customHeight="1">
      <c r="A139" s="29"/>
      <c r="B139" s="30"/>
      <c r="C139" s="218" t="s">
        <v>156</v>
      </c>
      <c r="D139" s="218" t="s">
        <v>123</v>
      </c>
      <c r="E139" s="219" t="s">
        <v>157</v>
      </c>
      <c r="F139" s="220" t="s">
        <v>158</v>
      </c>
      <c r="G139" s="221" t="s">
        <v>143</v>
      </c>
      <c r="H139" s="222">
        <v>2.3199999999999998</v>
      </c>
      <c r="I139" s="222">
        <v>0</v>
      </c>
      <c r="J139" s="222">
        <f>ROUND(I139*H139,3)</f>
        <v>0</v>
      </c>
      <c r="K139" s="223"/>
      <c r="L139" s="35"/>
      <c r="M139" s="224" t="s">
        <v>1</v>
      </c>
      <c r="N139" s="225" t="s">
        <v>36</v>
      </c>
      <c r="O139" s="226">
        <v>0.89000000000000001</v>
      </c>
      <c r="P139" s="226">
        <f>O139*H139</f>
        <v>2.0648</v>
      </c>
      <c r="Q139" s="226">
        <v>0</v>
      </c>
      <c r="R139" s="226">
        <f>Q139*H139</f>
        <v>0</v>
      </c>
      <c r="S139" s="226">
        <v>0</v>
      </c>
      <c r="T139" s="227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228" t="s">
        <v>127</v>
      </c>
      <c r="AT139" s="228" t="s">
        <v>123</v>
      </c>
      <c r="AU139" s="228" t="s">
        <v>128</v>
      </c>
      <c r="AY139" s="14" t="s">
        <v>120</v>
      </c>
      <c r="BE139" s="229">
        <f>IF(N139="základná",J139,0)</f>
        <v>0</v>
      </c>
      <c r="BF139" s="229">
        <f>IF(N139="znížená",J139,0)</f>
        <v>0</v>
      </c>
      <c r="BG139" s="229">
        <f>IF(N139="zákl. prenesená",J139,0)</f>
        <v>0</v>
      </c>
      <c r="BH139" s="229">
        <f>IF(N139="zníž. prenesená",J139,0)</f>
        <v>0</v>
      </c>
      <c r="BI139" s="229">
        <f>IF(N139="nulová",J139,0)</f>
        <v>0</v>
      </c>
      <c r="BJ139" s="14" t="s">
        <v>128</v>
      </c>
      <c r="BK139" s="230">
        <f>ROUND(I139*H139,3)</f>
        <v>0</v>
      </c>
      <c r="BL139" s="14" t="s">
        <v>127</v>
      </c>
      <c r="BM139" s="228" t="s">
        <v>159</v>
      </c>
    </row>
    <row r="140" s="2" customFormat="1" ht="24.15" customHeight="1">
      <c r="A140" s="29"/>
      <c r="B140" s="30"/>
      <c r="C140" s="218" t="s">
        <v>134</v>
      </c>
      <c r="D140" s="218" t="s">
        <v>123</v>
      </c>
      <c r="E140" s="219" t="s">
        <v>160</v>
      </c>
      <c r="F140" s="220" t="s">
        <v>161</v>
      </c>
      <c r="G140" s="221" t="s">
        <v>143</v>
      </c>
      <c r="H140" s="222">
        <v>6.75</v>
      </c>
      <c r="I140" s="222">
        <v>0</v>
      </c>
      <c r="J140" s="222">
        <f>ROUND(I140*H140,3)</f>
        <v>0</v>
      </c>
      <c r="K140" s="223"/>
      <c r="L140" s="35"/>
      <c r="M140" s="224" t="s">
        <v>1</v>
      </c>
      <c r="N140" s="225" t="s">
        <v>36</v>
      </c>
      <c r="O140" s="226">
        <v>0.10000000000000001</v>
      </c>
      <c r="P140" s="226">
        <f>O140*H140</f>
        <v>0.67500000000000004</v>
      </c>
      <c r="Q140" s="226">
        <v>0</v>
      </c>
      <c r="R140" s="226">
        <f>Q140*H140</f>
        <v>0</v>
      </c>
      <c r="S140" s="226">
        <v>0</v>
      </c>
      <c r="T140" s="227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228" t="s">
        <v>127</v>
      </c>
      <c r="AT140" s="228" t="s">
        <v>123</v>
      </c>
      <c r="AU140" s="228" t="s">
        <v>128</v>
      </c>
      <c r="AY140" s="14" t="s">
        <v>120</v>
      </c>
      <c r="BE140" s="229">
        <f>IF(N140="základná",J140,0)</f>
        <v>0</v>
      </c>
      <c r="BF140" s="229">
        <f>IF(N140="znížená",J140,0)</f>
        <v>0</v>
      </c>
      <c r="BG140" s="229">
        <f>IF(N140="zákl. prenesená",J140,0)</f>
        <v>0</v>
      </c>
      <c r="BH140" s="229">
        <f>IF(N140="zníž. prenesená",J140,0)</f>
        <v>0</v>
      </c>
      <c r="BI140" s="229">
        <f>IF(N140="nulová",J140,0)</f>
        <v>0</v>
      </c>
      <c r="BJ140" s="14" t="s">
        <v>128</v>
      </c>
      <c r="BK140" s="230">
        <f>ROUND(I140*H140,3)</f>
        <v>0</v>
      </c>
      <c r="BL140" s="14" t="s">
        <v>127</v>
      </c>
      <c r="BM140" s="228" t="s">
        <v>162</v>
      </c>
    </row>
    <row r="141" s="2" customFormat="1" ht="24.15" customHeight="1">
      <c r="A141" s="29"/>
      <c r="B141" s="30"/>
      <c r="C141" s="218" t="s">
        <v>163</v>
      </c>
      <c r="D141" s="218" t="s">
        <v>123</v>
      </c>
      <c r="E141" s="219" t="s">
        <v>164</v>
      </c>
      <c r="F141" s="220" t="s">
        <v>165</v>
      </c>
      <c r="G141" s="221" t="s">
        <v>143</v>
      </c>
      <c r="H141" s="222">
        <v>19.449999999999999</v>
      </c>
      <c r="I141" s="222">
        <v>0</v>
      </c>
      <c r="J141" s="222">
        <f>ROUND(I141*H141,3)</f>
        <v>0</v>
      </c>
      <c r="K141" s="223"/>
      <c r="L141" s="35"/>
      <c r="M141" s="224" t="s">
        <v>1</v>
      </c>
      <c r="N141" s="225" t="s">
        <v>36</v>
      </c>
      <c r="O141" s="226">
        <v>0</v>
      </c>
      <c r="P141" s="226">
        <f>O141*H141</f>
        <v>0</v>
      </c>
      <c r="Q141" s="226">
        <v>0</v>
      </c>
      <c r="R141" s="226">
        <f>Q141*H141</f>
        <v>0</v>
      </c>
      <c r="S141" s="226">
        <v>0</v>
      </c>
      <c r="T141" s="227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228" t="s">
        <v>127</v>
      </c>
      <c r="AT141" s="228" t="s">
        <v>123</v>
      </c>
      <c r="AU141" s="228" t="s">
        <v>128</v>
      </c>
      <c r="AY141" s="14" t="s">
        <v>120</v>
      </c>
      <c r="BE141" s="229">
        <f>IF(N141="základná",J141,0)</f>
        <v>0</v>
      </c>
      <c r="BF141" s="229">
        <f>IF(N141="znížená",J141,0)</f>
        <v>0</v>
      </c>
      <c r="BG141" s="229">
        <f>IF(N141="zákl. prenesená",J141,0)</f>
        <v>0</v>
      </c>
      <c r="BH141" s="229">
        <f>IF(N141="zníž. prenesená",J141,0)</f>
        <v>0</v>
      </c>
      <c r="BI141" s="229">
        <f>IF(N141="nulová",J141,0)</f>
        <v>0</v>
      </c>
      <c r="BJ141" s="14" t="s">
        <v>128</v>
      </c>
      <c r="BK141" s="230">
        <f>ROUND(I141*H141,3)</f>
        <v>0</v>
      </c>
      <c r="BL141" s="14" t="s">
        <v>127</v>
      </c>
      <c r="BM141" s="228" t="s">
        <v>166</v>
      </c>
    </row>
    <row r="142" s="12" customFormat="1" ht="22.8" customHeight="1">
      <c r="A142" s="12"/>
      <c r="B142" s="203"/>
      <c r="C142" s="204"/>
      <c r="D142" s="205" t="s">
        <v>69</v>
      </c>
      <c r="E142" s="216" t="s">
        <v>167</v>
      </c>
      <c r="F142" s="216" t="s">
        <v>168</v>
      </c>
      <c r="G142" s="204"/>
      <c r="H142" s="204"/>
      <c r="I142" s="204"/>
      <c r="J142" s="217">
        <f>BK142</f>
        <v>0</v>
      </c>
      <c r="K142" s="204"/>
      <c r="L142" s="208"/>
      <c r="M142" s="209"/>
      <c r="N142" s="210"/>
      <c r="O142" s="210"/>
      <c r="P142" s="211">
        <f>P143</f>
        <v>0.81311999999999995</v>
      </c>
      <c r="Q142" s="210"/>
      <c r="R142" s="211">
        <f>R143</f>
        <v>0</v>
      </c>
      <c r="S142" s="210"/>
      <c r="T142" s="212">
        <f>T143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3" t="s">
        <v>78</v>
      </c>
      <c r="AT142" s="214" t="s">
        <v>69</v>
      </c>
      <c r="AU142" s="214" t="s">
        <v>78</v>
      </c>
      <c r="AY142" s="213" t="s">
        <v>120</v>
      </c>
      <c r="BK142" s="215">
        <f>BK143</f>
        <v>0</v>
      </c>
    </row>
    <row r="143" s="2" customFormat="1" ht="24.15" customHeight="1">
      <c r="A143" s="29"/>
      <c r="B143" s="30"/>
      <c r="C143" s="218" t="s">
        <v>169</v>
      </c>
      <c r="D143" s="218" t="s">
        <v>123</v>
      </c>
      <c r="E143" s="219" t="s">
        <v>170</v>
      </c>
      <c r="F143" s="220" t="s">
        <v>171</v>
      </c>
      <c r="G143" s="221" t="s">
        <v>143</v>
      </c>
      <c r="H143" s="222">
        <v>1.9359999999999999</v>
      </c>
      <c r="I143" s="222">
        <v>0</v>
      </c>
      <c r="J143" s="222">
        <f>ROUND(I143*H143,3)</f>
        <v>0</v>
      </c>
      <c r="K143" s="223"/>
      <c r="L143" s="35"/>
      <c r="M143" s="224" t="s">
        <v>1</v>
      </c>
      <c r="N143" s="225" t="s">
        <v>36</v>
      </c>
      <c r="O143" s="226">
        <v>0.41999999999999998</v>
      </c>
      <c r="P143" s="226">
        <f>O143*H143</f>
        <v>0.81311999999999995</v>
      </c>
      <c r="Q143" s="226">
        <v>0</v>
      </c>
      <c r="R143" s="226">
        <f>Q143*H143</f>
        <v>0</v>
      </c>
      <c r="S143" s="226">
        <v>0</v>
      </c>
      <c r="T143" s="227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228" t="s">
        <v>127</v>
      </c>
      <c r="AT143" s="228" t="s">
        <v>123</v>
      </c>
      <c r="AU143" s="228" t="s">
        <v>128</v>
      </c>
      <c r="AY143" s="14" t="s">
        <v>120</v>
      </c>
      <c r="BE143" s="229">
        <f>IF(N143="základná",J143,0)</f>
        <v>0</v>
      </c>
      <c r="BF143" s="229">
        <f>IF(N143="znížená",J143,0)</f>
        <v>0</v>
      </c>
      <c r="BG143" s="229">
        <f>IF(N143="zákl. prenesená",J143,0)</f>
        <v>0</v>
      </c>
      <c r="BH143" s="229">
        <f>IF(N143="zníž. prenesená",J143,0)</f>
        <v>0</v>
      </c>
      <c r="BI143" s="229">
        <f>IF(N143="nulová",J143,0)</f>
        <v>0</v>
      </c>
      <c r="BJ143" s="14" t="s">
        <v>128</v>
      </c>
      <c r="BK143" s="230">
        <f>ROUND(I143*H143,3)</f>
        <v>0</v>
      </c>
      <c r="BL143" s="14" t="s">
        <v>127</v>
      </c>
      <c r="BM143" s="228" t="s">
        <v>172</v>
      </c>
    </row>
    <row r="144" s="12" customFormat="1" ht="25.92" customHeight="1">
      <c r="A144" s="12"/>
      <c r="B144" s="203"/>
      <c r="C144" s="204"/>
      <c r="D144" s="205" t="s">
        <v>69</v>
      </c>
      <c r="E144" s="206" t="s">
        <v>173</v>
      </c>
      <c r="F144" s="206" t="s">
        <v>174</v>
      </c>
      <c r="G144" s="204"/>
      <c r="H144" s="204"/>
      <c r="I144" s="204"/>
      <c r="J144" s="207">
        <f>BK144</f>
        <v>0</v>
      </c>
      <c r="K144" s="204"/>
      <c r="L144" s="208"/>
      <c r="M144" s="209"/>
      <c r="N144" s="210"/>
      <c r="O144" s="210"/>
      <c r="P144" s="211">
        <f>P145+P148+P155+P158</f>
        <v>112.06452704</v>
      </c>
      <c r="Q144" s="210"/>
      <c r="R144" s="211">
        <f>R145+R148+R155+R158</f>
        <v>0.77544735104000007</v>
      </c>
      <c r="S144" s="210"/>
      <c r="T144" s="212">
        <f>T145+T148+T155+T158</f>
        <v>1.2302839999999999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13" t="s">
        <v>128</v>
      </c>
      <c r="AT144" s="214" t="s">
        <v>69</v>
      </c>
      <c r="AU144" s="214" t="s">
        <v>70</v>
      </c>
      <c r="AY144" s="213" t="s">
        <v>120</v>
      </c>
      <c r="BK144" s="215">
        <f>BK145+BK148+BK155+BK158</f>
        <v>0</v>
      </c>
    </row>
    <row r="145" s="12" customFormat="1" ht="22.8" customHeight="1">
      <c r="A145" s="12"/>
      <c r="B145" s="203"/>
      <c r="C145" s="204"/>
      <c r="D145" s="205" t="s">
        <v>69</v>
      </c>
      <c r="E145" s="216" t="s">
        <v>175</v>
      </c>
      <c r="F145" s="216" t="s">
        <v>176</v>
      </c>
      <c r="G145" s="204"/>
      <c r="H145" s="204"/>
      <c r="I145" s="204"/>
      <c r="J145" s="217">
        <f>BK145</f>
        <v>0</v>
      </c>
      <c r="K145" s="204"/>
      <c r="L145" s="208"/>
      <c r="M145" s="209"/>
      <c r="N145" s="210"/>
      <c r="O145" s="210"/>
      <c r="P145" s="211">
        <f>SUM(P146:P147)</f>
        <v>43.467793519999994</v>
      </c>
      <c r="Q145" s="210"/>
      <c r="R145" s="211">
        <f>SUM(R146:R147)</f>
        <v>0.45444454080000002</v>
      </c>
      <c r="S145" s="210"/>
      <c r="T145" s="212">
        <f>SUM(T146:T147)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3" t="s">
        <v>128</v>
      </c>
      <c r="AT145" s="214" t="s">
        <v>69</v>
      </c>
      <c r="AU145" s="214" t="s">
        <v>78</v>
      </c>
      <c r="AY145" s="213" t="s">
        <v>120</v>
      </c>
      <c r="BK145" s="215">
        <f>SUM(BK146:BK147)</f>
        <v>0</v>
      </c>
    </row>
    <row r="146" s="2" customFormat="1" ht="37.8" customHeight="1">
      <c r="A146" s="29"/>
      <c r="B146" s="30"/>
      <c r="C146" s="218" t="s">
        <v>177</v>
      </c>
      <c r="D146" s="218" t="s">
        <v>123</v>
      </c>
      <c r="E146" s="219" t="s">
        <v>178</v>
      </c>
      <c r="F146" s="220" t="s">
        <v>179</v>
      </c>
      <c r="G146" s="221" t="s">
        <v>132</v>
      </c>
      <c r="H146" s="222">
        <v>55.921999999999997</v>
      </c>
      <c r="I146" s="222">
        <v>0</v>
      </c>
      <c r="J146" s="222">
        <f>ROUND(I146*H146,3)</f>
        <v>0</v>
      </c>
      <c r="K146" s="223"/>
      <c r="L146" s="35"/>
      <c r="M146" s="224" t="s">
        <v>1</v>
      </c>
      <c r="N146" s="225" t="s">
        <v>36</v>
      </c>
      <c r="O146" s="226">
        <v>0.76815999999999995</v>
      </c>
      <c r="P146" s="226">
        <f>O146*H146</f>
        <v>42.957043519999992</v>
      </c>
      <c r="Q146" s="226">
        <v>0.0081264000000000006</v>
      </c>
      <c r="R146" s="226">
        <f>Q146*H146</f>
        <v>0.45444454080000002</v>
      </c>
      <c r="S146" s="226">
        <v>0</v>
      </c>
      <c r="T146" s="227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228" t="s">
        <v>180</v>
      </c>
      <c r="AT146" s="228" t="s">
        <v>123</v>
      </c>
      <c r="AU146" s="228" t="s">
        <v>128</v>
      </c>
      <c r="AY146" s="14" t="s">
        <v>120</v>
      </c>
      <c r="BE146" s="229">
        <f>IF(N146="základná",J146,0)</f>
        <v>0</v>
      </c>
      <c r="BF146" s="229">
        <f>IF(N146="znížená",J146,0)</f>
        <v>0</v>
      </c>
      <c r="BG146" s="229">
        <f>IF(N146="zákl. prenesená",J146,0)</f>
        <v>0</v>
      </c>
      <c r="BH146" s="229">
        <f>IF(N146="zníž. prenesená",J146,0)</f>
        <v>0</v>
      </c>
      <c r="BI146" s="229">
        <f>IF(N146="nulová",J146,0)</f>
        <v>0</v>
      </c>
      <c r="BJ146" s="14" t="s">
        <v>128</v>
      </c>
      <c r="BK146" s="230">
        <f>ROUND(I146*H146,3)</f>
        <v>0</v>
      </c>
      <c r="BL146" s="14" t="s">
        <v>180</v>
      </c>
      <c r="BM146" s="228" t="s">
        <v>181</v>
      </c>
    </row>
    <row r="147" s="2" customFormat="1" ht="21.75" customHeight="1">
      <c r="A147" s="29"/>
      <c r="B147" s="30"/>
      <c r="C147" s="218" t="s">
        <v>182</v>
      </c>
      <c r="D147" s="218" t="s">
        <v>123</v>
      </c>
      <c r="E147" s="219" t="s">
        <v>183</v>
      </c>
      <c r="F147" s="220" t="s">
        <v>184</v>
      </c>
      <c r="G147" s="221" t="s">
        <v>143</v>
      </c>
      <c r="H147" s="222">
        <v>0.45400000000000001</v>
      </c>
      <c r="I147" s="222">
        <v>0</v>
      </c>
      <c r="J147" s="222">
        <f>ROUND(I147*H147,3)</f>
        <v>0</v>
      </c>
      <c r="K147" s="223"/>
      <c r="L147" s="35"/>
      <c r="M147" s="224" t="s">
        <v>1</v>
      </c>
      <c r="N147" s="225" t="s">
        <v>36</v>
      </c>
      <c r="O147" s="226">
        <v>1.125</v>
      </c>
      <c r="P147" s="226">
        <f>O147*H147</f>
        <v>0.51075000000000004</v>
      </c>
      <c r="Q147" s="226">
        <v>0</v>
      </c>
      <c r="R147" s="226">
        <f>Q147*H147</f>
        <v>0</v>
      </c>
      <c r="S147" s="226">
        <v>0</v>
      </c>
      <c r="T147" s="227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228" t="s">
        <v>180</v>
      </c>
      <c r="AT147" s="228" t="s">
        <v>123</v>
      </c>
      <c r="AU147" s="228" t="s">
        <v>128</v>
      </c>
      <c r="AY147" s="14" t="s">
        <v>120</v>
      </c>
      <c r="BE147" s="229">
        <f>IF(N147="základná",J147,0)</f>
        <v>0</v>
      </c>
      <c r="BF147" s="229">
        <f>IF(N147="znížená",J147,0)</f>
        <v>0</v>
      </c>
      <c r="BG147" s="229">
        <f>IF(N147="zákl. prenesená",J147,0)</f>
        <v>0</v>
      </c>
      <c r="BH147" s="229">
        <f>IF(N147="zníž. prenesená",J147,0)</f>
        <v>0</v>
      </c>
      <c r="BI147" s="229">
        <f>IF(N147="nulová",J147,0)</f>
        <v>0</v>
      </c>
      <c r="BJ147" s="14" t="s">
        <v>128</v>
      </c>
      <c r="BK147" s="230">
        <f>ROUND(I147*H147,3)</f>
        <v>0</v>
      </c>
      <c r="BL147" s="14" t="s">
        <v>180</v>
      </c>
      <c r="BM147" s="228" t="s">
        <v>185</v>
      </c>
    </row>
    <row r="148" s="12" customFormat="1" ht="22.8" customHeight="1">
      <c r="A148" s="12"/>
      <c r="B148" s="203"/>
      <c r="C148" s="204"/>
      <c r="D148" s="205" t="s">
        <v>69</v>
      </c>
      <c r="E148" s="216" t="s">
        <v>186</v>
      </c>
      <c r="F148" s="216" t="s">
        <v>187</v>
      </c>
      <c r="G148" s="204"/>
      <c r="H148" s="204"/>
      <c r="I148" s="204"/>
      <c r="J148" s="217">
        <f>BK148</f>
        <v>0</v>
      </c>
      <c r="K148" s="204"/>
      <c r="L148" s="208"/>
      <c r="M148" s="209"/>
      <c r="N148" s="210"/>
      <c r="O148" s="210"/>
      <c r="P148" s="211">
        <f>SUM(P149:P154)</f>
        <v>30.552520000000001</v>
      </c>
      <c r="Q148" s="210"/>
      <c r="R148" s="211">
        <f>SUM(R149:R154)</f>
        <v>0.29017799999999999</v>
      </c>
      <c r="S148" s="210"/>
      <c r="T148" s="212">
        <f>SUM(T149:T154)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13" t="s">
        <v>128</v>
      </c>
      <c r="AT148" s="214" t="s">
        <v>69</v>
      </c>
      <c r="AU148" s="214" t="s">
        <v>78</v>
      </c>
      <c r="AY148" s="213" t="s">
        <v>120</v>
      </c>
      <c r="BK148" s="215">
        <f>SUM(BK149:BK154)</f>
        <v>0</v>
      </c>
    </row>
    <row r="149" s="2" customFormat="1" ht="37.8" customHeight="1">
      <c r="A149" s="29"/>
      <c r="B149" s="30"/>
      <c r="C149" s="218" t="s">
        <v>188</v>
      </c>
      <c r="D149" s="218" t="s">
        <v>123</v>
      </c>
      <c r="E149" s="219" t="s">
        <v>189</v>
      </c>
      <c r="F149" s="220" t="s">
        <v>190</v>
      </c>
      <c r="G149" s="221" t="s">
        <v>191</v>
      </c>
      <c r="H149" s="222">
        <v>7</v>
      </c>
      <c r="I149" s="222">
        <v>0</v>
      </c>
      <c r="J149" s="222">
        <f>ROUND(I149*H149,3)</f>
        <v>0</v>
      </c>
      <c r="K149" s="223"/>
      <c r="L149" s="35"/>
      <c r="M149" s="224" t="s">
        <v>1</v>
      </c>
      <c r="N149" s="225" t="s">
        <v>36</v>
      </c>
      <c r="O149" s="226">
        <v>1.2250099999999999</v>
      </c>
      <c r="P149" s="226">
        <f>O149*H149</f>
        <v>8.5750700000000002</v>
      </c>
      <c r="Q149" s="226">
        <v>0</v>
      </c>
      <c r="R149" s="226">
        <f>Q149*H149</f>
        <v>0</v>
      </c>
      <c r="S149" s="226">
        <v>0</v>
      </c>
      <c r="T149" s="227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228" t="s">
        <v>180</v>
      </c>
      <c r="AT149" s="228" t="s">
        <v>123</v>
      </c>
      <c r="AU149" s="228" t="s">
        <v>128</v>
      </c>
      <c r="AY149" s="14" t="s">
        <v>120</v>
      </c>
      <c r="BE149" s="229">
        <f>IF(N149="základná",J149,0)</f>
        <v>0</v>
      </c>
      <c r="BF149" s="229">
        <f>IF(N149="znížená",J149,0)</f>
        <v>0</v>
      </c>
      <c r="BG149" s="229">
        <f>IF(N149="zákl. prenesená",J149,0)</f>
        <v>0</v>
      </c>
      <c r="BH149" s="229">
        <f>IF(N149="zníž. prenesená",J149,0)</f>
        <v>0</v>
      </c>
      <c r="BI149" s="229">
        <f>IF(N149="nulová",J149,0)</f>
        <v>0</v>
      </c>
      <c r="BJ149" s="14" t="s">
        <v>128</v>
      </c>
      <c r="BK149" s="230">
        <f>ROUND(I149*H149,3)</f>
        <v>0</v>
      </c>
      <c r="BL149" s="14" t="s">
        <v>180</v>
      </c>
      <c r="BM149" s="228" t="s">
        <v>192</v>
      </c>
    </row>
    <row r="150" s="2" customFormat="1" ht="24.15" customHeight="1">
      <c r="A150" s="29"/>
      <c r="B150" s="30"/>
      <c r="C150" s="231" t="s">
        <v>193</v>
      </c>
      <c r="D150" s="231" t="s">
        <v>194</v>
      </c>
      <c r="E150" s="232" t="s">
        <v>195</v>
      </c>
      <c r="F150" s="233" t="s">
        <v>196</v>
      </c>
      <c r="G150" s="234" t="s">
        <v>191</v>
      </c>
      <c r="H150" s="235">
        <v>7</v>
      </c>
      <c r="I150" s="235">
        <v>0</v>
      </c>
      <c r="J150" s="235">
        <f>ROUND(I150*H150,3)</f>
        <v>0</v>
      </c>
      <c r="K150" s="236"/>
      <c r="L150" s="237"/>
      <c r="M150" s="238" t="s">
        <v>1</v>
      </c>
      <c r="N150" s="239" t="s">
        <v>36</v>
      </c>
      <c r="O150" s="226">
        <v>0</v>
      </c>
      <c r="P150" s="226">
        <f>O150*H150</f>
        <v>0</v>
      </c>
      <c r="Q150" s="226">
        <v>0.001</v>
      </c>
      <c r="R150" s="226">
        <f>Q150*H150</f>
        <v>0.0070000000000000001</v>
      </c>
      <c r="S150" s="226">
        <v>0</v>
      </c>
      <c r="T150" s="227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228" t="s">
        <v>197</v>
      </c>
      <c r="AT150" s="228" t="s">
        <v>194</v>
      </c>
      <c r="AU150" s="228" t="s">
        <v>128</v>
      </c>
      <c r="AY150" s="14" t="s">
        <v>120</v>
      </c>
      <c r="BE150" s="229">
        <f>IF(N150="základná",J150,0)</f>
        <v>0</v>
      </c>
      <c r="BF150" s="229">
        <f>IF(N150="znížená",J150,0)</f>
        <v>0</v>
      </c>
      <c r="BG150" s="229">
        <f>IF(N150="zákl. prenesená",J150,0)</f>
        <v>0</v>
      </c>
      <c r="BH150" s="229">
        <f>IF(N150="zníž. prenesená",J150,0)</f>
        <v>0</v>
      </c>
      <c r="BI150" s="229">
        <f>IF(N150="nulová",J150,0)</f>
        <v>0</v>
      </c>
      <c r="BJ150" s="14" t="s">
        <v>128</v>
      </c>
      <c r="BK150" s="230">
        <f>ROUND(I150*H150,3)</f>
        <v>0</v>
      </c>
      <c r="BL150" s="14" t="s">
        <v>180</v>
      </c>
      <c r="BM150" s="228" t="s">
        <v>198</v>
      </c>
    </row>
    <row r="151" s="2" customFormat="1" ht="24.15" customHeight="1">
      <c r="A151" s="29"/>
      <c r="B151" s="30"/>
      <c r="C151" s="231" t="s">
        <v>180</v>
      </c>
      <c r="D151" s="231" t="s">
        <v>194</v>
      </c>
      <c r="E151" s="232" t="s">
        <v>199</v>
      </c>
      <c r="F151" s="233" t="s">
        <v>200</v>
      </c>
      <c r="G151" s="234" t="s">
        <v>191</v>
      </c>
      <c r="H151" s="235">
        <v>7</v>
      </c>
      <c r="I151" s="235">
        <v>0</v>
      </c>
      <c r="J151" s="235">
        <f>ROUND(I151*H151,3)</f>
        <v>0</v>
      </c>
      <c r="K151" s="236"/>
      <c r="L151" s="237"/>
      <c r="M151" s="238" t="s">
        <v>1</v>
      </c>
      <c r="N151" s="239" t="s">
        <v>36</v>
      </c>
      <c r="O151" s="226">
        <v>0</v>
      </c>
      <c r="P151" s="226">
        <f>O151*H151</f>
        <v>0</v>
      </c>
      <c r="Q151" s="226">
        <v>0.025000000000000001</v>
      </c>
      <c r="R151" s="226">
        <f>Q151*H151</f>
        <v>0.17500000000000002</v>
      </c>
      <c r="S151" s="226">
        <v>0</v>
      </c>
      <c r="T151" s="227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228" t="s">
        <v>197</v>
      </c>
      <c r="AT151" s="228" t="s">
        <v>194</v>
      </c>
      <c r="AU151" s="228" t="s">
        <v>128</v>
      </c>
      <c r="AY151" s="14" t="s">
        <v>120</v>
      </c>
      <c r="BE151" s="229">
        <f>IF(N151="základná",J151,0)</f>
        <v>0</v>
      </c>
      <c r="BF151" s="229">
        <f>IF(N151="znížená",J151,0)</f>
        <v>0</v>
      </c>
      <c r="BG151" s="229">
        <f>IF(N151="zákl. prenesená",J151,0)</f>
        <v>0</v>
      </c>
      <c r="BH151" s="229">
        <f>IF(N151="zníž. prenesená",J151,0)</f>
        <v>0</v>
      </c>
      <c r="BI151" s="229">
        <f>IF(N151="nulová",J151,0)</f>
        <v>0</v>
      </c>
      <c r="BJ151" s="14" t="s">
        <v>128</v>
      </c>
      <c r="BK151" s="230">
        <f>ROUND(I151*H151,3)</f>
        <v>0</v>
      </c>
      <c r="BL151" s="14" t="s">
        <v>180</v>
      </c>
      <c r="BM151" s="228" t="s">
        <v>201</v>
      </c>
    </row>
    <row r="152" s="2" customFormat="1" ht="21.75" customHeight="1">
      <c r="A152" s="29"/>
      <c r="B152" s="30"/>
      <c r="C152" s="218" t="s">
        <v>202</v>
      </c>
      <c r="D152" s="218" t="s">
        <v>123</v>
      </c>
      <c r="E152" s="219" t="s">
        <v>203</v>
      </c>
      <c r="F152" s="220" t="s">
        <v>204</v>
      </c>
      <c r="G152" s="221" t="s">
        <v>191</v>
      </c>
      <c r="H152" s="222">
        <v>7</v>
      </c>
      <c r="I152" s="222">
        <v>0</v>
      </c>
      <c r="J152" s="222">
        <f>ROUND(I152*H152,3)</f>
        <v>0</v>
      </c>
      <c r="K152" s="223"/>
      <c r="L152" s="35"/>
      <c r="M152" s="224" t="s">
        <v>1</v>
      </c>
      <c r="N152" s="225" t="s">
        <v>36</v>
      </c>
      <c r="O152" s="226">
        <v>3.0437699999999999</v>
      </c>
      <c r="P152" s="226">
        <f>O152*H152</f>
        <v>21.30639</v>
      </c>
      <c r="Q152" s="226">
        <v>0.00045399999999999998</v>
      </c>
      <c r="R152" s="226">
        <f>Q152*H152</f>
        <v>0.0031779999999999998</v>
      </c>
      <c r="S152" s="226">
        <v>0</v>
      </c>
      <c r="T152" s="227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228" t="s">
        <v>180</v>
      </c>
      <c r="AT152" s="228" t="s">
        <v>123</v>
      </c>
      <c r="AU152" s="228" t="s">
        <v>128</v>
      </c>
      <c r="AY152" s="14" t="s">
        <v>120</v>
      </c>
      <c r="BE152" s="229">
        <f>IF(N152="základná",J152,0)</f>
        <v>0</v>
      </c>
      <c r="BF152" s="229">
        <f>IF(N152="znížená",J152,0)</f>
        <v>0</v>
      </c>
      <c r="BG152" s="229">
        <f>IF(N152="zákl. prenesená",J152,0)</f>
        <v>0</v>
      </c>
      <c r="BH152" s="229">
        <f>IF(N152="zníž. prenesená",J152,0)</f>
        <v>0</v>
      </c>
      <c r="BI152" s="229">
        <f>IF(N152="nulová",J152,0)</f>
        <v>0</v>
      </c>
      <c r="BJ152" s="14" t="s">
        <v>128</v>
      </c>
      <c r="BK152" s="230">
        <f>ROUND(I152*H152,3)</f>
        <v>0</v>
      </c>
      <c r="BL152" s="14" t="s">
        <v>180</v>
      </c>
      <c r="BM152" s="228" t="s">
        <v>205</v>
      </c>
    </row>
    <row r="153" s="2" customFormat="1" ht="44.25" customHeight="1">
      <c r="A153" s="29"/>
      <c r="B153" s="30"/>
      <c r="C153" s="231" t="s">
        <v>206</v>
      </c>
      <c r="D153" s="231" t="s">
        <v>194</v>
      </c>
      <c r="E153" s="232" t="s">
        <v>207</v>
      </c>
      <c r="F153" s="233" t="s">
        <v>208</v>
      </c>
      <c r="G153" s="234" t="s">
        <v>191</v>
      </c>
      <c r="H153" s="235">
        <v>7</v>
      </c>
      <c r="I153" s="235">
        <v>0</v>
      </c>
      <c r="J153" s="235">
        <f>ROUND(I153*H153,3)</f>
        <v>0</v>
      </c>
      <c r="K153" s="236"/>
      <c r="L153" s="237"/>
      <c r="M153" s="238" t="s">
        <v>1</v>
      </c>
      <c r="N153" s="239" t="s">
        <v>36</v>
      </c>
      <c r="O153" s="226">
        <v>0</v>
      </c>
      <c r="P153" s="226">
        <f>O153*H153</f>
        <v>0</v>
      </c>
      <c r="Q153" s="226">
        <v>0.014999999999999999</v>
      </c>
      <c r="R153" s="226">
        <f>Q153*H153</f>
        <v>0.105</v>
      </c>
      <c r="S153" s="226">
        <v>0</v>
      </c>
      <c r="T153" s="227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228" t="s">
        <v>197</v>
      </c>
      <c r="AT153" s="228" t="s">
        <v>194</v>
      </c>
      <c r="AU153" s="228" t="s">
        <v>128</v>
      </c>
      <c r="AY153" s="14" t="s">
        <v>120</v>
      </c>
      <c r="BE153" s="229">
        <f>IF(N153="základná",J153,0)</f>
        <v>0</v>
      </c>
      <c r="BF153" s="229">
        <f>IF(N153="znížená",J153,0)</f>
        <v>0</v>
      </c>
      <c r="BG153" s="229">
        <f>IF(N153="zákl. prenesená",J153,0)</f>
        <v>0</v>
      </c>
      <c r="BH153" s="229">
        <f>IF(N153="zníž. prenesená",J153,0)</f>
        <v>0</v>
      </c>
      <c r="BI153" s="229">
        <f>IF(N153="nulová",J153,0)</f>
        <v>0</v>
      </c>
      <c r="BJ153" s="14" t="s">
        <v>128</v>
      </c>
      <c r="BK153" s="230">
        <f>ROUND(I153*H153,3)</f>
        <v>0</v>
      </c>
      <c r="BL153" s="14" t="s">
        <v>180</v>
      </c>
      <c r="BM153" s="228" t="s">
        <v>209</v>
      </c>
    </row>
    <row r="154" s="2" customFormat="1" ht="24.15" customHeight="1">
      <c r="A154" s="29"/>
      <c r="B154" s="30"/>
      <c r="C154" s="218" t="s">
        <v>210</v>
      </c>
      <c r="D154" s="218" t="s">
        <v>123</v>
      </c>
      <c r="E154" s="219" t="s">
        <v>211</v>
      </c>
      <c r="F154" s="220" t="s">
        <v>212</v>
      </c>
      <c r="G154" s="221" t="s">
        <v>143</v>
      </c>
      <c r="H154" s="222">
        <v>0.28999999999999998</v>
      </c>
      <c r="I154" s="222">
        <v>0</v>
      </c>
      <c r="J154" s="222">
        <f>ROUND(I154*H154,3)</f>
        <v>0</v>
      </c>
      <c r="K154" s="223"/>
      <c r="L154" s="35"/>
      <c r="M154" s="224" t="s">
        <v>1</v>
      </c>
      <c r="N154" s="225" t="s">
        <v>36</v>
      </c>
      <c r="O154" s="226">
        <v>2.3140000000000001</v>
      </c>
      <c r="P154" s="226">
        <f>O154*H154</f>
        <v>0.67105999999999999</v>
      </c>
      <c r="Q154" s="226">
        <v>0</v>
      </c>
      <c r="R154" s="226">
        <f>Q154*H154</f>
        <v>0</v>
      </c>
      <c r="S154" s="226">
        <v>0</v>
      </c>
      <c r="T154" s="227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228" t="s">
        <v>180</v>
      </c>
      <c r="AT154" s="228" t="s">
        <v>123</v>
      </c>
      <c r="AU154" s="228" t="s">
        <v>128</v>
      </c>
      <c r="AY154" s="14" t="s">
        <v>120</v>
      </c>
      <c r="BE154" s="229">
        <f>IF(N154="základná",J154,0)</f>
        <v>0</v>
      </c>
      <c r="BF154" s="229">
        <f>IF(N154="znížená",J154,0)</f>
        <v>0</v>
      </c>
      <c r="BG154" s="229">
        <f>IF(N154="zákl. prenesená",J154,0)</f>
        <v>0</v>
      </c>
      <c r="BH154" s="229">
        <f>IF(N154="zníž. prenesená",J154,0)</f>
        <v>0</v>
      </c>
      <c r="BI154" s="229">
        <f>IF(N154="nulová",J154,0)</f>
        <v>0</v>
      </c>
      <c r="BJ154" s="14" t="s">
        <v>128</v>
      </c>
      <c r="BK154" s="230">
        <f>ROUND(I154*H154,3)</f>
        <v>0</v>
      </c>
      <c r="BL154" s="14" t="s">
        <v>180</v>
      </c>
      <c r="BM154" s="228" t="s">
        <v>213</v>
      </c>
    </row>
    <row r="155" s="12" customFormat="1" ht="22.8" customHeight="1">
      <c r="A155" s="12"/>
      <c r="B155" s="203"/>
      <c r="C155" s="204"/>
      <c r="D155" s="205" t="s">
        <v>69</v>
      </c>
      <c r="E155" s="216" t="s">
        <v>214</v>
      </c>
      <c r="F155" s="216" t="s">
        <v>215</v>
      </c>
      <c r="G155" s="204"/>
      <c r="H155" s="204"/>
      <c r="I155" s="204"/>
      <c r="J155" s="217">
        <f>BK155</f>
        <v>0</v>
      </c>
      <c r="K155" s="204"/>
      <c r="L155" s="208"/>
      <c r="M155" s="209"/>
      <c r="N155" s="210"/>
      <c r="O155" s="210"/>
      <c r="P155" s="211">
        <f>SUM(P156:P157)</f>
        <v>35.922994000000003</v>
      </c>
      <c r="Q155" s="210"/>
      <c r="R155" s="211">
        <f>SUM(R156:R157)</f>
        <v>0</v>
      </c>
      <c r="S155" s="210"/>
      <c r="T155" s="212">
        <f>SUM(T156:T157)</f>
        <v>1.2302839999999999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13" t="s">
        <v>128</v>
      </c>
      <c r="AT155" s="214" t="s">
        <v>69</v>
      </c>
      <c r="AU155" s="214" t="s">
        <v>78</v>
      </c>
      <c r="AY155" s="213" t="s">
        <v>120</v>
      </c>
      <c r="BK155" s="215">
        <f>SUM(BK156:BK157)</f>
        <v>0</v>
      </c>
    </row>
    <row r="156" s="2" customFormat="1" ht="24.15" customHeight="1">
      <c r="A156" s="29"/>
      <c r="B156" s="30"/>
      <c r="C156" s="218" t="s">
        <v>7</v>
      </c>
      <c r="D156" s="218" t="s">
        <v>123</v>
      </c>
      <c r="E156" s="219" t="s">
        <v>216</v>
      </c>
      <c r="F156" s="220" t="s">
        <v>217</v>
      </c>
      <c r="G156" s="221" t="s">
        <v>132</v>
      </c>
      <c r="H156" s="222">
        <v>55.921999999999997</v>
      </c>
      <c r="I156" s="222">
        <v>0</v>
      </c>
      <c r="J156" s="222">
        <f>ROUND(I156*H156,3)</f>
        <v>0</v>
      </c>
      <c r="K156" s="223"/>
      <c r="L156" s="35"/>
      <c r="M156" s="224" t="s">
        <v>1</v>
      </c>
      <c r="N156" s="225" t="s">
        <v>36</v>
      </c>
      <c r="O156" s="226">
        <v>0.52700000000000002</v>
      </c>
      <c r="P156" s="226">
        <f>O156*H156</f>
        <v>29.470894000000001</v>
      </c>
      <c r="Q156" s="226">
        <v>0</v>
      </c>
      <c r="R156" s="226">
        <f>Q156*H156</f>
        <v>0</v>
      </c>
      <c r="S156" s="226">
        <v>0.021999999999999999</v>
      </c>
      <c r="T156" s="227">
        <f>S156*H156</f>
        <v>1.2302839999999999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228" t="s">
        <v>180</v>
      </c>
      <c r="AT156" s="228" t="s">
        <v>123</v>
      </c>
      <c r="AU156" s="228" t="s">
        <v>128</v>
      </c>
      <c r="AY156" s="14" t="s">
        <v>120</v>
      </c>
      <c r="BE156" s="229">
        <f>IF(N156="základná",J156,0)</f>
        <v>0</v>
      </c>
      <c r="BF156" s="229">
        <f>IF(N156="znížená",J156,0)</f>
        <v>0</v>
      </c>
      <c r="BG156" s="229">
        <f>IF(N156="zákl. prenesená",J156,0)</f>
        <v>0</v>
      </c>
      <c r="BH156" s="229">
        <f>IF(N156="zníž. prenesená",J156,0)</f>
        <v>0</v>
      </c>
      <c r="BI156" s="229">
        <f>IF(N156="nulová",J156,0)</f>
        <v>0</v>
      </c>
      <c r="BJ156" s="14" t="s">
        <v>128</v>
      </c>
      <c r="BK156" s="230">
        <f>ROUND(I156*H156,3)</f>
        <v>0</v>
      </c>
      <c r="BL156" s="14" t="s">
        <v>180</v>
      </c>
      <c r="BM156" s="228" t="s">
        <v>218</v>
      </c>
    </row>
    <row r="157" s="2" customFormat="1" ht="24.15" customHeight="1">
      <c r="A157" s="29"/>
      <c r="B157" s="30"/>
      <c r="C157" s="218" t="s">
        <v>219</v>
      </c>
      <c r="D157" s="218" t="s">
        <v>123</v>
      </c>
      <c r="E157" s="219" t="s">
        <v>220</v>
      </c>
      <c r="F157" s="220" t="s">
        <v>221</v>
      </c>
      <c r="G157" s="221" t="s">
        <v>143</v>
      </c>
      <c r="H157" s="222">
        <v>2.1400000000000001</v>
      </c>
      <c r="I157" s="222">
        <v>0</v>
      </c>
      <c r="J157" s="222">
        <f>ROUND(I157*H157,3)</f>
        <v>0</v>
      </c>
      <c r="K157" s="223"/>
      <c r="L157" s="35"/>
      <c r="M157" s="224" t="s">
        <v>1</v>
      </c>
      <c r="N157" s="225" t="s">
        <v>36</v>
      </c>
      <c r="O157" s="226">
        <v>3.0150000000000001</v>
      </c>
      <c r="P157" s="226">
        <f>O157*H157</f>
        <v>6.4521000000000006</v>
      </c>
      <c r="Q157" s="226">
        <v>0</v>
      </c>
      <c r="R157" s="226">
        <f>Q157*H157</f>
        <v>0</v>
      </c>
      <c r="S157" s="226">
        <v>0</v>
      </c>
      <c r="T157" s="227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228" t="s">
        <v>180</v>
      </c>
      <c r="AT157" s="228" t="s">
        <v>123</v>
      </c>
      <c r="AU157" s="228" t="s">
        <v>128</v>
      </c>
      <c r="AY157" s="14" t="s">
        <v>120</v>
      </c>
      <c r="BE157" s="229">
        <f>IF(N157="základná",J157,0)</f>
        <v>0</v>
      </c>
      <c r="BF157" s="229">
        <f>IF(N157="znížená",J157,0)</f>
        <v>0</v>
      </c>
      <c r="BG157" s="229">
        <f>IF(N157="zákl. prenesená",J157,0)</f>
        <v>0</v>
      </c>
      <c r="BH157" s="229">
        <f>IF(N157="zníž. prenesená",J157,0)</f>
        <v>0</v>
      </c>
      <c r="BI157" s="229">
        <f>IF(N157="nulová",J157,0)</f>
        <v>0</v>
      </c>
      <c r="BJ157" s="14" t="s">
        <v>128</v>
      </c>
      <c r="BK157" s="230">
        <f>ROUND(I157*H157,3)</f>
        <v>0</v>
      </c>
      <c r="BL157" s="14" t="s">
        <v>180</v>
      </c>
      <c r="BM157" s="228" t="s">
        <v>222</v>
      </c>
    </row>
    <row r="158" s="12" customFormat="1" ht="22.8" customHeight="1">
      <c r="A158" s="12"/>
      <c r="B158" s="203"/>
      <c r="C158" s="204"/>
      <c r="D158" s="205" t="s">
        <v>69</v>
      </c>
      <c r="E158" s="216" t="s">
        <v>223</v>
      </c>
      <c r="F158" s="216" t="s">
        <v>224</v>
      </c>
      <c r="G158" s="204"/>
      <c r="H158" s="204"/>
      <c r="I158" s="204"/>
      <c r="J158" s="217">
        <f>BK158</f>
        <v>0</v>
      </c>
      <c r="K158" s="204"/>
      <c r="L158" s="208"/>
      <c r="M158" s="209"/>
      <c r="N158" s="210"/>
      <c r="O158" s="210"/>
      <c r="P158" s="211">
        <f>P159</f>
        <v>2.1212195200000004</v>
      </c>
      <c r="Q158" s="210"/>
      <c r="R158" s="211">
        <f>R159</f>
        <v>0.030824810240000004</v>
      </c>
      <c r="S158" s="210"/>
      <c r="T158" s="212">
        <f>T159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13" t="s">
        <v>128</v>
      </c>
      <c r="AT158" s="214" t="s">
        <v>69</v>
      </c>
      <c r="AU158" s="214" t="s">
        <v>78</v>
      </c>
      <c r="AY158" s="213" t="s">
        <v>120</v>
      </c>
      <c r="BK158" s="215">
        <f>BK159</f>
        <v>0</v>
      </c>
    </row>
    <row r="159" s="2" customFormat="1" ht="37.8" customHeight="1">
      <c r="A159" s="29"/>
      <c r="B159" s="30"/>
      <c r="C159" s="218" t="s">
        <v>225</v>
      </c>
      <c r="D159" s="218" t="s">
        <v>123</v>
      </c>
      <c r="E159" s="219" t="s">
        <v>226</v>
      </c>
      <c r="F159" s="220" t="s">
        <v>227</v>
      </c>
      <c r="G159" s="221" t="s">
        <v>132</v>
      </c>
      <c r="H159" s="222">
        <v>167.81800000000001</v>
      </c>
      <c r="I159" s="222">
        <v>0</v>
      </c>
      <c r="J159" s="222">
        <f>ROUND(I159*H159,3)</f>
        <v>0</v>
      </c>
      <c r="K159" s="223"/>
      <c r="L159" s="35"/>
      <c r="M159" s="224" t="s">
        <v>1</v>
      </c>
      <c r="N159" s="225" t="s">
        <v>36</v>
      </c>
      <c r="O159" s="226">
        <v>0.01264</v>
      </c>
      <c r="P159" s="226">
        <f>O159*H159</f>
        <v>2.1212195200000004</v>
      </c>
      <c r="Q159" s="226">
        <v>0.00018368</v>
      </c>
      <c r="R159" s="226">
        <f>Q159*H159</f>
        <v>0.030824810240000004</v>
      </c>
      <c r="S159" s="226">
        <v>0</v>
      </c>
      <c r="T159" s="227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228" t="s">
        <v>180</v>
      </c>
      <c r="AT159" s="228" t="s">
        <v>123</v>
      </c>
      <c r="AU159" s="228" t="s">
        <v>128</v>
      </c>
      <c r="AY159" s="14" t="s">
        <v>120</v>
      </c>
      <c r="BE159" s="229">
        <f>IF(N159="základná",J159,0)</f>
        <v>0</v>
      </c>
      <c r="BF159" s="229">
        <f>IF(N159="znížená",J159,0)</f>
        <v>0</v>
      </c>
      <c r="BG159" s="229">
        <f>IF(N159="zákl. prenesená",J159,0)</f>
        <v>0</v>
      </c>
      <c r="BH159" s="229">
        <f>IF(N159="zníž. prenesená",J159,0)</f>
        <v>0</v>
      </c>
      <c r="BI159" s="229">
        <f>IF(N159="nulová",J159,0)</f>
        <v>0</v>
      </c>
      <c r="BJ159" s="14" t="s">
        <v>128</v>
      </c>
      <c r="BK159" s="230">
        <f>ROUND(I159*H159,3)</f>
        <v>0</v>
      </c>
      <c r="BL159" s="14" t="s">
        <v>180</v>
      </c>
      <c r="BM159" s="228" t="s">
        <v>228</v>
      </c>
    </row>
    <row r="160" s="12" customFormat="1" ht="25.92" customHeight="1">
      <c r="A160" s="12"/>
      <c r="B160" s="203"/>
      <c r="C160" s="204"/>
      <c r="D160" s="205" t="s">
        <v>69</v>
      </c>
      <c r="E160" s="206" t="s">
        <v>194</v>
      </c>
      <c r="F160" s="206" t="s">
        <v>229</v>
      </c>
      <c r="G160" s="204"/>
      <c r="H160" s="204"/>
      <c r="I160" s="204"/>
      <c r="J160" s="207">
        <f>BK160</f>
        <v>0</v>
      </c>
      <c r="K160" s="204"/>
      <c r="L160" s="208"/>
      <c r="M160" s="209"/>
      <c r="N160" s="210"/>
      <c r="O160" s="210"/>
      <c r="P160" s="211">
        <f>P161</f>
        <v>5.9199999999999999</v>
      </c>
      <c r="Q160" s="210"/>
      <c r="R160" s="211">
        <f>R161</f>
        <v>0.02</v>
      </c>
      <c r="S160" s="210"/>
      <c r="T160" s="212">
        <f>T161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3" t="s">
        <v>136</v>
      </c>
      <c r="AT160" s="214" t="s">
        <v>69</v>
      </c>
      <c r="AU160" s="214" t="s">
        <v>70</v>
      </c>
      <c r="AY160" s="213" t="s">
        <v>120</v>
      </c>
      <c r="BK160" s="215">
        <f>BK161</f>
        <v>0</v>
      </c>
    </row>
    <row r="161" s="12" customFormat="1" ht="22.8" customHeight="1">
      <c r="A161" s="12"/>
      <c r="B161" s="203"/>
      <c r="C161" s="204"/>
      <c r="D161" s="205" t="s">
        <v>69</v>
      </c>
      <c r="E161" s="216" t="s">
        <v>230</v>
      </c>
      <c r="F161" s="216" t="s">
        <v>231</v>
      </c>
      <c r="G161" s="204"/>
      <c r="H161" s="204"/>
      <c r="I161" s="204"/>
      <c r="J161" s="217">
        <f>BK161</f>
        <v>0</v>
      </c>
      <c r="K161" s="204"/>
      <c r="L161" s="208"/>
      <c r="M161" s="209"/>
      <c r="N161" s="210"/>
      <c r="O161" s="210"/>
      <c r="P161" s="211">
        <f>SUM(P162:P164)</f>
        <v>5.9199999999999999</v>
      </c>
      <c r="Q161" s="210"/>
      <c r="R161" s="211">
        <f>SUM(R162:R164)</f>
        <v>0.02</v>
      </c>
      <c r="S161" s="210"/>
      <c r="T161" s="212">
        <f>SUM(T162:T164)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3" t="s">
        <v>136</v>
      </c>
      <c r="AT161" s="214" t="s">
        <v>69</v>
      </c>
      <c r="AU161" s="214" t="s">
        <v>78</v>
      </c>
      <c r="AY161" s="213" t="s">
        <v>120</v>
      </c>
      <c r="BK161" s="215">
        <f>SUM(BK162:BK164)</f>
        <v>0</v>
      </c>
    </row>
    <row r="162" s="2" customFormat="1" ht="24.15" customHeight="1">
      <c r="A162" s="29"/>
      <c r="B162" s="30"/>
      <c r="C162" s="218" t="s">
        <v>232</v>
      </c>
      <c r="D162" s="218" t="s">
        <v>123</v>
      </c>
      <c r="E162" s="219" t="s">
        <v>233</v>
      </c>
      <c r="F162" s="220" t="s">
        <v>234</v>
      </c>
      <c r="G162" s="221" t="s">
        <v>191</v>
      </c>
      <c r="H162" s="222">
        <v>8</v>
      </c>
      <c r="I162" s="222">
        <v>0</v>
      </c>
      <c r="J162" s="222">
        <f>ROUND(I162*H162,3)</f>
        <v>0</v>
      </c>
      <c r="K162" s="223"/>
      <c r="L162" s="35"/>
      <c r="M162" s="224" t="s">
        <v>1</v>
      </c>
      <c r="N162" s="225" t="s">
        <v>36</v>
      </c>
      <c r="O162" s="226">
        <v>0.69999999999999996</v>
      </c>
      <c r="P162" s="226">
        <f>O162*H162</f>
        <v>5.5999999999999996</v>
      </c>
      <c r="Q162" s="226">
        <v>0</v>
      </c>
      <c r="R162" s="226">
        <f>Q162*H162</f>
        <v>0</v>
      </c>
      <c r="S162" s="226">
        <v>0</v>
      </c>
      <c r="T162" s="227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228" t="s">
        <v>235</v>
      </c>
      <c r="AT162" s="228" t="s">
        <v>123</v>
      </c>
      <c r="AU162" s="228" t="s">
        <v>128</v>
      </c>
      <c r="AY162" s="14" t="s">
        <v>120</v>
      </c>
      <c r="BE162" s="229">
        <f>IF(N162="základná",J162,0)</f>
        <v>0</v>
      </c>
      <c r="BF162" s="229">
        <f>IF(N162="znížená",J162,0)</f>
        <v>0</v>
      </c>
      <c r="BG162" s="229">
        <f>IF(N162="zákl. prenesená",J162,0)</f>
        <v>0</v>
      </c>
      <c r="BH162" s="229">
        <f>IF(N162="zníž. prenesená",J162,0)</f>
        <v>0</v>
      </c>
      <c r="BI162" s="229">
        <f>IF(N162="nulová",J162,0)</f>
        <v>0</v>
      </c>
      <c r="BJ162" s="14" t="s">
        <v>128</v>
      </c>
      <c r="BK162" s="230">
        <f>ROUND(I162*H162,3)</f>
        <v>0</v>
      </c>
      <c r="BL162" s="14" t="s">
        <v>235</v>
      </c>
      <c r="BM162" s="228" t="s">
        <v>236</v>
      </c>
    </row>
    <row r="163" s="2" customFormat="1" ht="24.15" customHeight="1">
      <c r="A163" s="29"/>
      <c r="B163" s="30"/>
      <c r="C163" s="231" t="s">
        <v>237</v>
      </c>
      <c r="D163" s="231" t="s">
        <v>194</v>
      </c>
      <c r="E163" s="232" t="s">
        <v>238</v>
      </c>
      <c r="F163" s="233" t="s">
        <v>239</v>
      </c>
      <c r="G163" s="234" t="s">
        <v>191</v>
      </c>
      <c r="H163" s="235">
        <v>8</v>
      </c>
      <c r="I163" s="235">
        <v>0</v>
      </c>
      <c r="J163" s="235">
        <f>ROUND(I163*H163,3)</f>
        <v>0</v>
      </c>
      <c r="K163" s="236"/>
      <c r="L163" s="237"/>
      <c r="M163" s="238" t="s">
        <v>1</v>
      </c>
      <c r="N163" s="239" t="s">
        <v>36</v>
      </c>
      <c r="O163" s="226">
        <v>0</v>
      </c>
      <c r="P163" s="226">
        <f>O163*H163</f>
        <v>0</v>
      </c>
      <c r="Q163" s="226">
        <v>0.0025000000000000001</v>
      </c>
      <c r="R163" s="226">
        <f>Q163*H163</f>
        <v>0.02</v>
      </c>
      <c r="S163" s="226">
        <v>0</v>
      </c>
      <c r="T163" s="227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228" t="s">
        <v>240</v>
      </c>
      <c r="AT163" s="228" t="s">
        <v>194</v>
      </c>
      <c r="AU163" s="228" t="s">
        <v>128</v>
      </c>
      <c r="AY163" s="14" t="s">
        <v>120</v>
      </c>
      <c r="BE163" s="229">
        <f>IF(N163="základná",J163,0)</f>
        <v>0</v>
      </c>
      <c r="BF163" s="229">
        <f>IF(N163="znížená",J163,0)</f>
        <v>0</v>
      </c>
      <c r="BG163" s="229">
        <f>IF(N163="zákl. prenesená",J163,0)</f>
        <v>0</v>
      </c>
      <c r="BH163" s="229">
        <f>IF(N163="zníž. prenesená",J163,0)</f>
        <v>0</v>
      </c>
      <c r="BI163" s="229">
        <f>IF(N163="nulová",J163,0)</f>
        <v>0</v>
      </c>
      <c r="BJ163" s="14" t="s">
        <v>128</v>
      </c>
      <c r="BK163" s="230">
        <f>ROUND(I163*H163,3)</f>
        <v>0</v>
      </c>
      <c r="BL163" s="14" t="s">
        <v>240</v>
      </c>
      <c r="BM163" s="228" t="s">
        <v>241</v>
      </c>
    </row>
    <row r="164" s="2" customFormat="1" ht="37.8" customHeight="1">
      <c r="A164" s="29"/>
      <c r="B164" s="30"/>
      <c r="C164" s="218" t="s">
        <v>242</v>
      </c>
      <c r="D164" s="218" t="s">
        <v>123</v>
      </c>
      <c r="E164" s="219" t="s">
        <v>243</v>
      </c>
      <c r="F164" s="220" t="s">
        <v>244</v>
      </c>
      <c r="G164" s="221" t="s">
        <v>126</v>
      </c>
      <c r="H164" s="222">
        <v>1</v>
      </c>
      <c r="I164" s="222">
        <v>0</v>
      </c>
      <c r="J164" s="222">
        <f>ROUND(I164*H164,3)</f>
        <v>0</v>
      </c>
      <c r="K164" s="223"/>
      <c r="L164" s="35"/>
      <c r="M164" s="224" t="s">
        <v>1</v>
      </c>
      <c r="N164" s="225" t="s">
        <v>36</v>
      </c>
      <c r="O164" s="226">
        <v>0.32000000000000001</v>
      </c>
      <c r="P164" s="226">
        <f>O164*H164</f>
        <v>0.32000000000000001</v>
      </c>
      <c r="Q164" s="226">
        <v>0</v>
      </c>
      <c r="R164" s="226">
        <f>Q164*H164</f>
        <v>0</v>
      </c>
      <c r="S164" s="226">
        <v>0</v>
      </c>
      <c r="T164" s="227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228" t="s">
        <v>235</v>
      </c>
      <c r="AT164" s="228" t="s">
        <v>123</v>
      </c>
      <c r="AU164" s="228" t="s">
        <v>128</v>
      </c>
      <c r="AY164" s="14" t="s">
        <v>120</v>
      </c>
      <c r="BE164" s="229">
        <f>IF(N164="základná",J164,0)</f>
        <v>0</v>
      </c>
      <c r="BF164" s="229">
        <f>IF(N164="znížená",J164,0)</f>
        <v>0</v>
      </c>
      <c r="BG164" s="229">
        <f>IF(N164="zákl. prenesená",J164,0)</f>
        <v>0</v>
      </c>
      <c r="BH164" s="229">
        <f>IF(N164="zníž. prenesená",J164,0)</f>
        <v>0</v>
      </c>
      <c r="BI164" s="229">
        <f>IF(N164="nulová",J164,0)</f>
        <v>0</v>
      </c>
      <c r="BJ164" s="14" t="s">
        <v>128</v>
      </c>
      <c r="BK164" s="230">
        <f>ROUND(I164*H164,3)</f>
        <v>0</v>
      </c>
      <c r="BL164" s="14" t="s">
        <v>235</v>
      </c>
      <c r="BM164" s="228" t="s">
        <v>245</v>
      </c>
    </row>
    <row r="165" s="12" customFormat="1" ht="25.92" customHeight="1">
      <c r="A165" s="12"/>
      <c r="B165" s="203"/>
      <c r="C165" s="204"/>
      <c r="D165" s="205" t="s">
        <v>69</v>
      </c>
      <c r="E165" s="206" t="s">
        <v>246</v>
      </c>
      <c r="F165" s="206" t="s">
        <v>247</v>
      </c>
      <c r="G165" s="204"/>
      <c r="H165" s="204"/>
      <c r="I165" s="204"/>
      <c r="J165" s="207">
        <f>BK165</f>
        <v>0</v>
      </c>
      <c r="K165" s="204"/>
      <c r="L165" s="208"/>
      <c r="M165" s="209"/>
      <c r="N165" s="210"/>
      <c r="O165" s="210"/>
      <c r="P165" s="211">
        <f>SUM(P166:P167)</f>
        <v>10.997</v>
      </c>
      <c r="Q165" s="210"/>
      <c r="R165" s="211">
        <f>SUM(R166:R167)</f>
        <v>0</v>
      </c>
      <c r="S165" s="210"/>
      <c r="T165" s="212">
        <f>SUM(T166:T167)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3" t="s">
        <v>127</v>
      </c>
      <c r="AT165" s="214" t="s">
        <v>69</v>
      </c>
      <c r="AU165" s="214" t="s">
        <v>70</v>
      </c>
      <c r="AY165" s="213" t="s">
        <v>120</v>
      </c>
      <c r="BK165" s="215">
        <f>SUM(BK166:BK167)</f>
        <v>0</v>
      </c>
    </row>
    <row r="166" s="2" customFormat="1" ht="16.5" customHeight="1">
      <c r="A166" s="29"/>
      <c r="B166" s="30"/>
      <c r="C166" s="218" t="s">
        <v>248</v>
      </c>
      <c r="D166" s="218" t="s">
        <v>123</v>
      </c>
      <c r="E166" s="219" t="s">
        <v>249</v>
      </c>
      <c r="F166" s="220" t="s">
        <v>250</v>
      </c>
      <c r="G166" s="221" t="s">
        <v>251</v>
      </c>
      <c r="H166" s="222">
        <v>3</v>
      </c>
      <c r="I166" s="222">
        <v>0</v>
      </c>
      <c r="J166" s="222">
        <f>ROUND(I166*H166,3)</f>
        <v>0</v>
      </c>
      <c r="K166" s="223"/>
      <c r="L166" s="35"/>
      <c r="M166" s="224" t="s">
        <v>1</v>
      </c>
      <c r="N166" s="225" t="s">
        <v>36</v>
      </c>
      <c r="O166" s="226">
        <v>3.0150000000000001</v>
      </c>
      <c r="P166" s="226">
        <f>O166*H166</f>
        <v>9.0449999999999999</v>
      </c>
      <c r="Q166" s="226">
        <v>0</v>
      </c>
      <c r="R166" s="226">
        <f>Q166*H166</f>
        <v>0</v>
      </c>
      <c r="S166" s="226">
        <v>0</v>
      </c>
      <c r="T166" s="227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228" t="s">
        <v>180</v>
      </c>
      <c r="AT166" s="228" t="s">
        <v>123</v>
      </c>
      <c r="AU166" s="228" t="s">
        <v>78</v>
      </c>
      <c r="AY166" s="14" t="s">
        <v>120</v>
      </c>
      <c r="BE166" s="229">
        <f>IF(N166="základná",J166,0)</f>
        <v>0</v>
      </c>
      <c r="BF166" s="229">
        <f>IF(N166="znížená",J166,0)</f>
        <v>0</v>
      </c>
      <c r="BG166" s="229">
        <f>IF(N166="zákl. prenesená",J166,0)</f>
        <v>0</v>
      </c>
      <c r="BH166" s="229">
        <f>IF(N166="zníž. prenesená",J166,0)</f>
        <v>0</v>
      </c>
      <c r="BI166" s="229">
        <f>IF(N166="nulová",J166,0)</f>
        <v>0</v>
      </c>
      <c r="BJ166" s="14" t="s">
        <v>128</v>
      </c>
      <c r="BK166" s="230">
        <f>ROUND(I166*H166,3)</f>
        <v>0</v>
      </c>
      <c r="BL166" s="14" t="s">
        <v>180</v>
      </c>
      <c r="BM166" s="228" t="s">
        <v>252</v>
      </c>
    </row>
    <row r="167" s="2" customFormat="1" ht="16.5" customHeight="1">
      <c r="A167" s="29"/>
      <c r="B167" s="30"/>
      <c r="C167" s="218" t="s">
        <v>253</v>
      </c>
      <c r="D167" s="218" t="s">
        <v>123</v>
      </c>
      <c r="E167" s="219" t="s">
        <v>254</v>
      </c>
      <c r="F167" s="220" t="s">
        <v>255</v>
      </c>
      <c r="G167" s="221" t="s">
        <v>251</v>
      </c>
      <c r="H167" s="222">
        <v>1</v>
      </c>
      <c r="I167" s="222">
        <v>0</v>
      </c>
      <c r="J167" s="222">
        <f>ROUND(I167*H167,3)</f>
        <v>0</v>
      </c>
      <c r="K167" s="223"/>
      <c r="L167" s="35"/>
      <c r="M167" s="240" t="s">
        <v>1</v>
      </c>
      <c r="N167" s="241" t="s">
        <v>36</v>
      </c>
      <c r="O167" s="242">
        <v>1.952</v>
      </c>
      <c r="P167" s="242">
        <f>O167*H167</f>
        <v>1.952</v>
      </c>
      <c r="Q167" s="242">
        <v>0</v>
      </c>
      <c r="R167" s="242">
        <f>Q167*H167</f>
        <v>0</v>
      </c>
      <c r="S167" s="242">
        <v>0</v>
      </c>
      <c r="T167" s="243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228" t="s">
        <v>180</v>
      </c>
      <c r="AT167" s="228" t="s">
        <v>123</v>
      </c>
      <c r="AU167" s="228" t="s">
        <v>78</v>
      </c>
      <c r="AY167" s="14" t="s">
        <v>120</v>
      </c>
      <c r="BE167" s="229">
        <f>IF(N167="základná",J167,0)</f>
        <v>0</v>
      </c>
      <c r="BF167" s="229">
        <f>IF(N167="znížená",J167,0)</f>
        <v>0</v>
      </c>
      <c r="BG167" s="229">
        <f>IF(N167="zákl. prenesená",J167,0)</f>
        <v>0</v>
      </c>
      <c r="BH167" s="229">
        <f>IF(N167="zníž. prenesená",J167,0)</f>
        <v>0</v>
      </c>
      <c r="BI167" s="229">
        <f>IF(N167="nulová",J167,0)</f>
        <v>0</v>
      </c>
      <c r="BJ167" s="14" t="s">
        <v>128</v>
      </c>
      <c r="BK167" s="230">
        <f>ROUND(I167*H167,3)</f>
        <v>0</v>
      </c>
      <c r="BL167" s="14" t="s">
        <v>180</v>
      </c>
      <c r="BM167" s="228" t="s">
        <v>256</v>
      </c>
    </row>
    <row r="168" s="2" customFormat="1" ht="6.96" customHeight="1">
      <c r="A168" s="29"/>
      <c r="B168" s="62"/>
      <c r="C168" s="63"/>
      <c r="D168" s="63"/>
      <c r="E168" s="63"/>
      <c r="F168" s="63"/>
      <c r="G168" s="63"/>
      <c r="H168" s="63"/>
      <c r="I168" s="63"/>
      <c r="J168" s="63"/>
      <c r="K168" s="63"/>
      <c r="L168" s="35"/>
      <c r="M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</row>
  </sheetData>
  <sheetProtection sheet="1" autoFilter="0" formatColumns="0" formatRows="0" objects="1" scenarios="1" spinCount="100000" saltValue="SlWwqbIO8xlVZ4sgnauzBZ1W4ZOhW1pNOuJjZbOcXWuzeDzG85K6dtChXoZ0VtVRPexP4NGsV4myqJFskP5hOQ==" hashValue="vRvVKPnkbtvhrHcjOq8Y/TQ2txM+0S/WeDL3lUO36MA2Va/+WgmHwsmwc68c2LQfHp5YSKgRr0AwFlR8gutlYQ==" algorithmName="SHA-512" password="CC35"/>
  <autoFilter ref="C127:K167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9"/>
    </row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82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7"/>
      <c r="AT3" s="14" t="s">
        <v>70</v>
      </c>
    </row>
    <row r="4" s="1" customFormat="1" ht="24.96" customHeight="1">
      <c r="B4" s="17"/>
      <c r="D4" s="134" t="s">
        <v>86</v>
      </c>
      <c r="L4" s="17"/>
      <c r="M4" s="135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6" t="s">
        <v>12</v>
      </c>
      <c r="L6" s="17"/>
    </row>
    <row r="7" s="1" customFormat="1" ht="16.5" customHeight="1">
      <c r="B7" s="17"/>
      <c r="E7" s="137" t="str">
        <f>'Rekapitulácia stavby'!K6</f>
        <v>Rekonštrukcia kancelárskych a spoločných priestorov SBD III Košice</v>
      </c>
      <c r="F7" s="136"/>
      <c r="G7" s="136"/>
      <c r="H7" s="136"/>
      <c r="L7" s="17"/>
    </row>
    <row r="8" s="2" customFormat="1" ht="12" customHeight="1">
      <c r="A8" s="29"/>
      <c r="B8" s="35"/>
      <c r="C8" s="29"/>
      <c r="D8" s="136" t="s">
        <v>87</v>
      </c>
      <c r="E8" s="29"/>
      <c r="F8" s="29"/>
      <c r="G8" s="29"/>
      <c r="H8" s="29"/>
      <c r="I8" s="29"/>
      <c r="J8" s="29"/>
      <c r="K8" s="29"/>
      <c r="L8" s="5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="2" customFormat="1" ht="30" customHeight="1">
      <c r="A9" s="29"/>
      <c r="B9" s="35"/>
      <c r="C9" s="29"/>
      <c r="D9" s="29"/>
      <c r="E9" s="138" t="s">
        <v>257</v>
      </c>
      <c r="F9" s="29"/>
      <c r="G9" s="29"/>
      <c r="H9" s="29"/>
      <c r="I9" s="29"/>
      <c r="J9" s="29"/>
      <c r="K9" s="29"/>
      <c r="L9" s="5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="2" customFormat="1">
      <c r="A10" s="29"/>
      <c r="B10" s="35"/>
      <c r="C10" s="29"/>
      <c r="D10" s="29"/>
      <c r="E10" s="29"/>
      <c r="F10" s="29"/>
      <c r="G10" s="29"/>
      <c r="H10" s="29"/>
      <c r="I10" s="29"/>
      <c r="J10" s="29"/>
      <c r="K10" s="29"/>
      <c r="L10" s="5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="2" customFormat="1" ht="12" customHeight="1">
      <c r="A11" s="29"/>
      <c r="B11" s="35"/>
      <c r="C11" s="29"/>
      <c r="D11" s="136" t="s">
        <v>14</v>
      </c>
      <c r="E11" s="29"/>
      <c r="F11" s="139" t="s">
        <v>1</v>
      </c>
      <c r="G11" s="29"/>
      <c r="H11" s="29"/>
      <c r="I11" s="136" t="s">
        <v>15</v>
      </c>
      <c r="J11" s="139" t="s">
        <v>1</v>
      </c>
      <c r="K11" s="29"/>
      <c r="L11" s="5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="2" customFormat="1" ht="12" customHeight="1">
      <c r="A12" s="29"/>
      <c r="B12" s="35"/>
      <c r="C12" s="29"/>
      <c r="D12" s="136" t="s">
        <v>16</v>
      </c>
      <c r="E12" s="29"/>
      <c r="F12" s="139" t="s">
        <v>17</v>
      </c>
      <c r="G12" s="29"/>
      <c r="H12" s="29"/>
      <c r="I12" s="136" t="s">
        <v>18</v>
      </c>
      <c r="J12" s="140" t="str">
        <f>'Rekapitulácia stavby'!AN8</f>
        <v>8. 10. 2024</v>
      </c>
      <c r="K12" s="29"/>
      <c r="L12" s="5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="2" customFormat="1" ht="10.8" customHeight="1">
      <c r="A13" s="29"/>
      <c r="B13" s="35"/>
      <c r="C13" s="29"/>
      <c r="D13" s="29"/>
      <c r="E13" s="29"/>
      <c r="F13" s="29"/>
      <c r="G13" s="29"/>
      <c r="H13" s="29"/>
      <c r="I13" s="29"/>
      <c r="J13" s="29"/>
      <c r="K13" s="29"/>
      <c r="L13" s="5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="2" customFormat="1" ht="12" customHeight="1">
      <c r="A14" s="29"/>
      <c r="B14" s="35"/>
      <c r="C14" s="29"/>
      <c r="D14" s="136" t="s">
        <v>20</v>
      </c>
      <c r="E14" s="29"/>
      <c r="F14" s="29"/>
      <c r="G14" s="29"/>
      <c r="H14" s="29"/>
      <c r="I14" s="136" t="s">
        <v>21</v>
      </c>
      <c r="J14" s="139" t="s">
        <v>1</v>
      </c>
      <c r="K14" s="29"/>
      <c r="L14" s="5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="2" customFormat="1" ht="18" customHeight="1">
      <c r="A15" s="29"/>
      <c r="B15" s="35"/>
      <c r="C15" s="29"/>
      <c r="D15" s="29"/>
      <c r="E15" s="139" t="s">
        <v>22</v>
      </c>
      <c r="F15" s="29"/>
      <c r="G15" s="29"/>
      <c r="H15" s="29"/>
      <c r="I15" s="136" t="s">
        <v>23</v>
      </c>
      <c r="J15" s="139" t="s">
        <v>1</v>
      </c>
      <c r="K15" s="29"/>
      <c r="L15" s="5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="2" customFormat="1" ht="6.96" customHeight="1">
      <c r="A16" s="29"/>
      <c r="B16" s="35"/>
      <c r="C16" s="29"/>
      <c r="D16" s="29"/>
      <c r="E16" s="29"/>
      <c r="F16" s="29"/>
      <c r="G16" s="29"/>
      <c r="H16" s="29"/>
      <c r="I16" s="29"/>
      <c r="J16" s="29"/>
      <c r="K16" s="29"/>
      <c r="L16" s="5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="2" customFormat="1" ht="12" customHeight="1">
      <c r="A17" s="29"/>
      <c r="B17" s="35"/>
      <c r="C17" s="29"/>
      <c r="D17" s="136" t="s">
        <v>24</v>
      </c>
      <c r="E17" s="29"/>
      <c r="F17" s="29"/>
      <c r="G17" s="29"/>
      <c r="H17" s="29"/>
      <c r="I17" s="136" t="s">
        <v>21</v>
      </c>
      <c r="J17" s="139" t="str">
        <f>'Rekapitulácia stavby'!AN13</f>
        <v/>
      </c>
      <c r="K17" s="29"/>
      <c r="L17" s="5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="2" customFormat="1" ht="18" customHeight="1">
      <c r="A18" s="29"/>
      <c r="B18" s="35"/>
      <c r="C18" s="29"/>
      <c r="D18" s="29"/>
      <c r="E18" s="139" t="str">
        <f>'Rekapitulácia stavby'!E14</f>
        <v xml:space="preserve"> </v>
      </c>
      <c r="F18" s="139"/>
      <c r="G18" s="139"/>
      <c r="H18" s="139"/>
      <c r="I18" s="136" t="s">
        <v>23</v>
      </c>
      <c r="J18" s="139" t="str">
        <f>'Rekapitulácia stavby'!AN14</f>
        <v/>
      </c>
      <c r="K18" s="29"/>
      <c r="L18" s="5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="2" customFormat="1" ht="6.96" customHeight="1">
      <c r="A19" s="29"/>
      <c r="B19" s="35"/>
      <c r="C19" s="29"/>
      <c r="D19" s="29"/>
      <c r="E19" s="29"/>
      <c r="F19" s="29"/>
      <c r="G19" s="29"/>
      <c r="H19" s="29"/>
      <c r="I19" s="29"/>
      <c r="J19" s="29"/>
      <c r="K19" s="29"/>
      <c r="L19" s="5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="2" customFormat="1" ht="12" customHeight="1">
      <c r="A20" s="29"/>
      <c r="B20" s="35"/>
      <c r="C20" s="29"/>
      <c r="D20" s="136" t="s">
        <v>25</v>
      </c>
      <c r="E20" s="29"/>
      <c r="F20" s="29"/>
      <c r="G20" s="29"/>
      <c r="H20" s="29"/>
      <c r="I20" s="136" t="s">
        <v>21</v>
      </c>
      <c r="J20" s="139" t="str">
        <f>IF('Rekapitulácia stavby'!AN16="","",'Rekapitulácia stavby'!AN16)</f>
        <v/>
      </c>
      <c r="K20" s="29"/>
      <c r="L20" s="5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="2" customFormat="1" ht="18" customHeight="1">
      <c r="A21" s="29"/>
      <c r="B21" s="35"/>
      <c r="C21" s="29"/>
      <c r="D21" s="29"/>
      <c r="E21" s="139" t="str">
        <f>IF('Rekapitulácia stavby'!E17="","",'Rekapitulácia stavby'!E17)</f>
        <v xml:space="preserve"> </v>
      </c>
      <c r="F21" s="29"/>
      <c r="G21" s="29"/>
      <c r="H21" s="29"/>
      <c r="I21" s="136" t="s">
        <v>23</v>
      </c>
      <c r="J21" s="139" t="str">
        <f>IF('Rekapitulácia stavby'!AN17="","",'Rekapitulácia stavby'!AN17)</f>
        <v/>
      </c>
      <c r="K21" s="29"/>
      <c r="L21" s="5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="2" customFormat="1" ht="6.96" customHeight="1">
      <c r="A22" s="29"/>
      <c r="B22" s="35"/>
      <c r="C22" s="29"/>
      <c r="D22" s="29"/>
      <c r="E22" s="29"/>
      <c r="F22" s="29"/>
      <c r="G22" s="29"/>
      <c r="H22" s="29"/>
      <c r="I22" s="29"/>
      <c r="J22" s="29"/>
      <c r="K22" s="29"/>
      <c r="L22" s="5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="2" customFormat="1" ht="12" customHeight="1">
      <c r="A23" s="29"/>
      <c r="B23" s="35"/>
      <c r="C23" s="29"/>
      <c r="D23" s="136" t="s">
        <v>28</v>
      </c>
      <c r="E23" s="29"/>
      <c r="F23" s="29"/>
      <c r="G23" s="29"/>
      <c r="H23" s="29"/>
      <c r="I23" s="136" t="s">
        <v>21</v>
      </c>
      <c r="J23" s="139" t="str">
        <f>IF('Rekapitulácia stavby'!AN19="","",'Rekapitulácia stavby'!AN19)</f>
        <v/>
      </c>
      <c r="K23" s="29"/>
      <c r="L23" s="5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="2" customFormat="1" ht="18" customHeight="1">
      <c r="A24" s="29"/>
      <c r="B24" s="35"/>
      <c r="C24" s="29"/>
      <c r="D24" s="29"/>
      <c r="E24" s="139" t="str">
        <f>IF('Rekapitulácia stavby'!E20="","",'Rekapitulácia stavby'!E20)</f>
        <v xml:space="preserve"> </v>
      </c>
      <c r="F24" s="29"/>
      <c r="G24" s="29"/>
      <c r="H24" s="29"/>
      <c r="I24" s="136" t="s">
        <v>23</v>
      </c>
      <c r="J24" s="139" t="str">
        <f>IF('Rekapitulácia stavby'!AN20="","",'Rekapitulácia stavby'!AN20)</f>
        <v/>
      </c>
      <c r="K24" s="29"/>
      <c r="L24" s="5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="2" customFormat="1" ht="6.96" customHeight="1">
      <c r="A25" s="29"/>
      <c r="B25" s="35"/>
      <c r="C25" s="29"/>
      <c r="D25" s="29"/>
      <c r="E25" s="29"/>
      <c r="F25" s="29"/>
      <c r="G25" s="29"/>
      <c r="H25" s="29"/>
      <c r="I25" s="29"/>
      <c r="J25" s="29"/>
      <c r="K25" s="29"/>
      <c r="L25" s="5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="2" customFormat="1" ht="12" customHeight="1">
      <c r="A26" s="29"/>
      <c r="B26" s="35"/>
      <c r="C26" s="29"/>
      <c r="D26" s="136" t="s">
        <v>29</v>
      </c>
      <c r="E26" s="29"/>
      <c r="F26" s="29"/>
      <c r="G26" s="29"/>
      <c r="H26" s="29"/>
      <c r="I26" s="29"/>
      <c r="J26" s="29"/>
      <c r="K26" s="29"/>
      <c r="L26" s="5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29"/>
      <c r="B28" s="35"/>
      <c r="C28" s="29"/>
      <c r="D28" s="29"/>
      <c r="E28" s="29"/>
      <c r="F28" s="29"/>
      <c r="G28" s="29"/>
      <c r="H28" s="29"/>
      <c r="I28" s="29"/>
      <c r="J28" s="29"/>
      <c r="K28" s="29"/>
      <c r="L28" s="5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="2" customFormat="1" ht="6.96" customHeight="1">
      <c r="A29" s="29"/>
      <c r="B29" s="35"/>
      <c r="C29" s="29"/>
      <c r="D29" s="145"/>
      <c r="E29" s="145"/>
      <c r="F29" s="145"/>
      <c r="G29" s="145"/>
      <c r="H29" s="145"/>
      <c r="I29" s="145"/>
      <c r="J29" s="145"/>
      <c r="K29" s="145"/>
      <c r="L29" s="5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="2" customFormat="1" ht="25.44" customHeight="1">
      <c r="A30" s="29"/>
      <c r="B30" s="35"/>
      <c r="C30" s="29"/>
      <c r="D30" s="146" t="s">
        <v>30</v>
      </c>
      <c r="E30" s="29"/>
      <c r="F30" s="29"/>
      <c r="G30" s="29"/>
      <c r="H30" s="29"/>
      <c r="I30" s="29"/>
      <c r="J30" s="147">
        <f>ROUND(J129, 2)</f>
        <v>0</v>
      </c>
      <c r="K30" s="29"/>
      <c r="L30" s="5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="2" customFormat="1" ht="6.96" customHeight="1">
      <c r="A31" s="29"/>
      <c r="B31" s="35"/>
      <c r="C31" s="29"/>
      <c r="D31" s="145"/>
      <c r="E31" s="145"/>
      <c r="F31" s="145"/>
      <c r="G31" s="145"/>
      <c r="H31" s="145"/>
      <c r="I31" s="145"/>
      <c r="J31" s="145"/>
      <c r="K31" s="145"/>
      <c r="L31" s="5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="2" customFormat="1" ht="14.4" customHeight="1">
      <c r="A32" s="29"/>
      <c r="B32" s="35"/>
      <c r="C32" s="29"/>
      <c r="D32" s="29"/>
      <c r="E32" s="29"/>
      <c r="F32" s="148" t="s">
        <v>32</v>
      </c>
      <c r="G32" s="29"/>
      <c r="H32" s="29"/>
      <c r="I32" s="148" t="s">
        <v>31</v>
      </c>
      <c r="J32" s="148" t="s">
        <v>33</v>
      </c>
      <c r="K32" s="29"/>
      <c r="L32" s="5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="2" customFormat="1" ht="14.4" customHeight="1">
      <c r="A33" s="29"/>
      <c r="B33" s="35"/>
      <c r="C33" s="29"/>
      <c r="D33" s="149" t="s">
        <v>34</v>
      </c>
      <c r="E33" s="150" t="s">
        <v>35</v>
      </c>
      <c r="F33" s="151">
        <f>ROUND((SUM(BE129:BE179)),  2)</f>
        <v>0</v>
      </c>
      <c r="G33" s="152"/>
      <c r="H33" s="152"/>
      <c r="I33" s="153">
        <v>0.20000000000000001</v>
      </c>
      <c r="J33" s="151">
        <f>ROUND(((SUM(BE129:BE179))*I33),  2)</f>
        <v>0</v>
      </c>
      <c r="K33" s="29"/>
      <c r="L33" s="5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="2" customFormat="1" ht="14.4" customHeight="1">
      <c r="A34" s="29"/>
      <c r="B34" s="35"/>
      <c r="C34" s="29"/>
      <c r="D34" s="29"/>
      <c r="E34" s="150" t="s">
        <v>36</v>
      </c>
      <c r="F34" s="151">
        <f>ROUND((SUM(BF129:BF179)),  2)</f>
        <v>0</v>
      </c>
      <c r="G34" s="152"/>
      <c r="H34" s="152"/>
      <c r="I34" s="153">
        <v>0.20000000000000001</v>
      </c>
      <c r="J34" s="151">
        <f>ROUND(((SUM(BF129:BF179))*I34),  2)</f>
        <v>0</v>
      </c>
      <c r="K34" s="29"/>
      <c r="L34" s="5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hidden="1" s="2" customFormat="1" ht="14.4" customHeight="1">
      <c r="A35" s="29"/>
      <c r="B35" s="35"/>
      <c r="C35" s="29"/>
      <c r="D35" s="29"/>
      <c r="E35" s="136" t="s">
        <v>37</v>
      </c>
      <c r="F35" s="154">
        <f>ROUND((SUM(BG129:BG179)),  2)</f>
        <v>0</v>
      </c>
      <c r="G35" s="29"/>
      <c r="H35" s="29"/>
      <c r="I35" s="155">
        <v>0.20000000000000001</v>
      </c>
      <c r="J35" s="154">
        <f>0</f>
        <v>0</v>
      </c>
      <c r="K35" s="29"/>
      <c r="L35" s="5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hidden="1" s="2" customFormat="1" ht="14.4" customHeight="1">
      <c r="A36" s="29"/>
      <c r="B36" s="35"/>
      <c r="C36" s="29"/>
      <c r="D36" s="29"/>
      <c r="E36" s="136" t="s">
        <v>38</v>
      </c>
      <c r="F36" s="154">
        <f>ROUND((SUM(BH129:BH179)),  2)</f>
        <v>0</v>
      </c>
      <c r="G36" s="29"/>
      <c r="H36" s="29"/>
      <c r="I36" s="155">
        <v>0.20000000000000001</v>
      </c>
      <c r="J36" s="154">
        <f>0</f>
        <v>0</v>
      </c>
      <c r="K36" s="29"/>
      <c r="L36" s="5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hidden="1" s="2" customFormat="1" ht="14.4" customHeight="1">
      <c r="A37" s="29"/>
      <c r="B37" s="35"/>
      <c r="C37" s="29"/>
      <c r="D37" s="29"/>
      <c r="E37" s="150" t="s">
        <v>39</v>
      </c>
      <c r="F37" s="151">
        <f>ROUND((SUM(BI129:BI179)),  2)</f>
        <v>0</v>
      </c>
      <c r="G37" s="152"/>
      <c r="H37" s="152"/>
      <c r="I37" s="153">
        <v>0</v>
      </c>
      <c r="J37" s="151">
        <f>0</f>
        <v>0</v>
      </c>
      <c r="K37" s="29"/>
      <c r="L37" s="5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="2" customFormat="1" ht="6.96" customHeight="1">
      <c r="A38" s="29"/>
      <c r="B38" s="35"/>
      <c r="C38" s="29"/>
      <c r="D38" s="29"/>
      <c r="E38" s="29"/>
      <c r="F38" s="29"/>
      <c r="G38" s="29"/>
      <c r="H38" s="29"/>
      <c r="I38" s="29"/>
      <c r="J38" s="29"/>
      <c r="K38" s="29"/>
      <c r="L38" s="5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="2" customFormat="1" ht="25.44" customHeight="1">
      <c r="A39" s="29"/>
      <c r="B39" s="35"/>
      <c r="C39" s="156"/>
      <c r="D39" s="157" t="s">
        <v>40</v>
      </c>
      <c r="E39" s="158"/>
      <c r="F39" s="158"/>
      <c r="G39" s="159" t="s">
        <v>41</v>
      </c>
      <c r="H39" s="160" t="s">
        <v>42</v>
      </c>
      <c r="I39" s="158"/>
      <c r="J39" s="161">
        <f>SUM(J30:J37)</f>
        <v>0</v>
      </c>
      <c r="K39" s="162"/>
      <c r="L39" s="5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="2" customFormat="1" ht="14.4" customHeight="1">
      <c r="A40" s="29"/>
      <c r="B40" s="35"/>
      <c r="C40" s="29"/>
      <c r="D40" s="29"/>
      <c r="E40" s="29"/>
      <c r="F40" s="29"/>
      <c r="G40" s="29"/>
      <c r="H40" s="29"/>
      <c r="I40" s="29"/>
      <c r="J40" s="29"/>
      <c r="K40" s="29"/>
      <c r="L40" s="5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59"/>
      <c r="D50" s="163" t="s">
        <v>43</v>
      </c>
      <c r="E50" s="164"/>
      <c r="F50" s="164"/>
      <c r="G50" s="163" t="s">
        <v>44</v>
      </c>
      <c r="H50" s="164"/>
      <c r="I50" s="164"/>
      <c r="J50" s="164"/>
      <c r="K50" s="164"/>
      <c r="L50" s="59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29"/>
      <c r="B61" s="35"/>
      <c r="C61" s="29"/>
      <c r="D61" s="165" t="s">
        <v>45</v>
      </c>
      <c r="E61" s="166"/>
      <c r="F61" s="167" t="s">
        <v>46</v>
      </c>
      <c r="G61" s="165" t="s">
        <v>45</v>
      </c>
      <c r="H61" s="166"/>
      <c r="I61" s="166"/>
      <c r="J61" s="168" t="s">
        <v>46</v>
      </c>
      <c r="K61" s="166"/>
      <c r="L61" s="5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29"/>
      <c r="B65" s="35"/>
      <c r="C65" s="29"/>
      <c r="D65" s="163" t="s">
        <v>47</v>
      </c>
      <c r="E65" s="169"/>
      <c r="F65" s="169"/>
      <c r="G65" s="163" t="s">
        <v>48</v>
      </c>
      <c r="H65" s="169"/>
      <c r="I65" s="169"/>
      <c r="J65" s="169"/>
      <c r="K65" s="169"/>
      <c r="L65" s="5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29"/>
      <c r="B76" s="35"/>
      <c r="C76" s="29"/>
      <c r="D76" s="165" t="s">
        <v>45</v>
      </c>
      <c r="E76" s="166"/>
      <c r="F76" s="167" t="s">
        <v>46</v>
      </c>
      <c r="G76" s="165" t="s">
        <v>45</v>
      </c>
      <c r="H76" s="166"/>
      <c r="I76" s="166"/>
      <c r="J76" s="168" t="s">
        <v>46</v>
      </c>
      <c r="K76" s="166"/>
      <c r="L76" s="5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="2" customFormat="1" ht="14.4" customHeight="1">
      <c r="A77" s="29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5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hidden="1" s="2" customFormat="1" ht="6.96" customHeight="1">
      <c r="A81" s="29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5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hidden="1" s="2" customFormat="1" ht="24.96" customHeight="1">
      <c r="A82" s="29"/>
      <c r="B82" s="30"/>
      <c r="C82" s="20" t="s">
        <v>89</v>
      </c>
      <c r="D82" s="31"/>
      <c r="E82" s="31"/>
      <c r="F82" s="31"/>
      <c r="G82" s="31"/>
      <c r="H82" s="31"/>
      <c r="I82" s="31"/>
      <c r="J82" s="31"/>
      <c r="K82" s="31"/>
      <c r="L82" s="5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hidden="1" s="2" customFormat="1" ht="6.96" customHeight="1">
      <c r="A83" s="29"/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5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hidden="1" s="2" customFormat="1" ht="12" customHeight="1">
      <c r="A84" s="29"/>
      <c r="B84" s="30"/>
      <c r="C84" s="26" t="s">
        <v>12</v>
      </c>
      <c r="D84" s="31"/>
      <c r="E84" s="31"/>
      <c r="F84" s="31"/>
      <c r="G84" s="31"/>
      <c r="H84" s="31"/>
      <c r="I84" s="31"/>
      <c r="J84" s="31"/>
      <c r="K84" s="31"/>
      <c r="L84" s="5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hidden="1" s="2" customFormat="1" ht="16.5" customHeight="1">
      <c r="A85" s="29"/>
      <c r="B85" s="30"/>
      <c r="C85" s="31"/>
      <c r="D85" s="31"/>
      <c r="E85" s="174" t="str">
        <f>E7</f>
        <v>Rekonštrukcia kancelárskych a spoločných priestorov SBD III Košice</v>
      </c>
      <c r="F85" s="26"/>
      <c r="G85" s="26"/>
      <c r="H85" s="26"/>
      <c r="I85" s="31"/>
      <c r="J85" s="31"/>
      <c r="K85" s="31"/>
      <c r="L85" s="5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hidden="1" s="2" customFormat="1" ht="12" customHeight="1">
      <c r="A86" s="29"/>
      <c r="B86" s="30"/>
      <c r="C86" s="26" t="s">
        <v>87</v>
      </c>
      <c r="D86" s="31"/>
      <c r="E86" s="31"/>
      <c r="F86" s="31"/>
      <c r="G86" s="31"/>
      <c r="H86" s="31"/>
      <c r="I86" s="31"/>
      <c r="J86" s="31"/>
      <c r="K86" s="31"/>
      <c r="L86" s="5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hidden="1" s="2" customFormat="1" ht="30" customHeight="1">
      <c r="A87" s="29"/>
      <c r="B87" s="30"/>
      <c r="C87" s="31"/>
      <c r="D87" s="31"/>
      <c r="E87" s="72" t="str">
        <f>E9</f>
        <v>8-10-2024/1d - Rekonštrukcia kancelárskych priestorov SBD III Košice - časť kancelárie 2.NP</v>
      </c>
      <c r="F87" s="31"/>
      <c r="G87" s="31"/>
      <c r="H87" s="31"/>
      <c r="I87" s="31"/>
      <c r="J87" s="31"/>
      <c r="K87" s="31"/>
      <c r="L87" s="5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hidden="1" s="2" customFormat="1" ht="6.96" customHeight="1">
      <c r="A88" s="29"/>
      <c r="B88" s="30"/>
      <c r="C88" s="31"/>
      <c r="D88" s="31"/>
      <c r="E88" s="31"/>
      <c r="F88" s="31"/>
      <c r="G88" s="31"/>
      <c r="H88" s="31"/>
      <c r="I88" s="31"/>
      <c r="J88" s="31"/>
      <c r="K88" s="31"/>
      <c r="L88" s="5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hidden="1" s="2" customFormat="1" ht="12" customHeight="1">
      <c r="A89" s="29"/>
      <c r="B89" s="30"/>
      <c r="C89" s="26" t="s">
        <v>16</v>
      </c>
      <c r="D89" s="31"/>
      <c r="E89" s="31"/>
      <c r="F89" s="23" t="str">
        <f>F12</f>
        <v xml:space="preserve"> </v>
      </c>
      <c r="G89" s="31"/>
      <c r="H89" s="31"/>
      <c r="I89" s="26" t="s">
        <v>18</v>
      </c>
      <c r="J89" s="75" t="str">
        <f>IF(J12="","",J12)</f>
        <v>8. 10. 2024</v>
      </c>
      <c r="K89" s="31"/>
      <c r="L89" s="5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hidden="1" s="2" customFormat="1" ht="6.96" customHeight="1">
      <c r="A90" s="29"/>
      <c r="B90" s="30"/>
      <c r="C90" s="31"/>
      <c r="D90" s="31"/>
      <c r="E90" s="31"/>
      <c r="F90" s="31"/>
      <c r="G90" s="31"/>
      <c r="H90" s="31"/>
      <c r="I90" s="31"/>
      <c r="J90" s="31"/>
      <c r="K90" s="31"/>
      <c r="L90" s="5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hidden="1" s="2" customFormat="1" ht="15.15" customHeight="1">
      <c r="A91" s="29"/>
      <c r="B91" s="30"/>
      <c r="C91" s="26" t="s">
        <v>20</v>
      </c>
      <c r="D91" s="31"/>
      <c r="E91" s="31"/>
      <c r="F91" s="23" t="str">
        <f>E15</f>
        <v>SBD III Košice</v>
      </c>
      <c r="G91" s="31"/>
      <c r="H91" s="31"/>
      <c r="I91" s="26" t="s">
        <v>25</v>
      </c>
      <c r="J91" s="27" t="str">
        <f>E21</f>
        <v xml:space="preserve"> </v>
      </c>
      <c r="K91" s="31"/>
      <c r="L91" s="5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hidden="1" s="2" customFormat="1" ht="15.15" customHeight="1">
      <c r="A92" s="29"/>
      <c r="B92" s="30"/>
      <c r="C92" s="26" t="s">
        <v>24</v>
      </c>
      <c r="D92" s="31"/>
      <c r="E92" s="31"/>
      <c r="F92" s="23" t="str">
        <f>IF(E18="","",E18)</f>
        <v xml:space="preserve"> </v>
      </c>
      <c r="G92" s="31"/>
      <c r="H92" s="31"/>
      <c r="I92" s="26" t="s">
        <v>28</v>
      </c>
      <c r="J92" s="27" t="str">
        <f>E24</f>
        <v xml:space="preserve"> </v>
      </c>
      <c r="K92" s="31"/>
      <c r="L92" s="5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hidden="1" s="2" customFormat="1" ht="10.32" customHeight="1">
      <c r="A93" s="29"/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5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hidden="1" s="2" customFormat="1" ht="29.28" customHeight="1">
      <c r="A94" s="29"/>
      <c r="B94" s="30"/>
      <c r="C94" s="175" t="s">
        <v>90</v>
      </c>
      <c r="D94" s="176"/>
      <c r="E94" s="176"/>
      <c r="F94" s="176"/>
      <c r="G94" s="176"/>
      <c r="H94" s="176"/>
      <c r="I94" s="176"/>
      <c r="J94" s="177" t="s">
        <v>91</v>
      </c>
      <c r="K94" s="176"/>
      <c r="L94" s="5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hidden="1" s="2" customFormat="1" ht="10.32" customHeight="1">
      <c r="A95" s="29"/>
      <c r="B95" s="30"/>
      <c r="C95" s="31"/>
      <c r="D95" s="31"/>
      <c r="E95" s="31"/>
      <c r="F95" s="31"/>
      <c r="G95" s="31"/>
      <c r="H95" s="31"/>
      <c r="I95" s="31"/>
      <c r="J95" s="31"/>
      <c r="K95" s="31"/>
      <c r="L95" s="5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hidden="1" s="2" customFormat="1" ht="22.8" customHeight="1">
      <c r="A96" s="29"/>
      <c r="B96" s="30"/>
      <c r="C96" s="178" t="s">
        <v>92</v>
      </c>
      <c r="D96" s="31"/>
      <c r="E96" s="31"/>
      <c r="F96" s="31"/>
      <c r="G96" s="31"/>
      <c r="H96" s="31"/>
      <c r="I96" s="31"/>
      <c r="J96" s="106">
        <f>J129</f>
        <v>0</v>
      </c>
      <c r="K96" s="31"/>
      <c r="L96" s="5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93</v>
      </c>
    </row>
    <row r="97" hidden="1" s="9" customFormat="1" ht="24.96" customHeight="1">
      <c r="A97" s="9"/>
      <c r="B97" s="179"/>
      <c r="C97" s="180"/>
      <c r="D97" s="181" t="s">
        <v>94</v>
      </c>
      <c r="E97" s="182"/>
      <c r="F97" s="182"/>
      <c r="G97" s="182"/>
      <c r="H97" s="182"/>
      <c r="I97" s="182"/>
      <c r="J97" s="183">
        <f>J130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5"/>
      <c r="C98" s="186"/>
      <c r="D98" s="187" t="s">
        <v>95</v>
      </c>
      <c r="E98" s="188"/>
      <c r="F98" s="188"/>
      <c r="G98" s="188"/>
      <c r="H98" s="188"/>
      <c r="I98" s="188"/>
      <c r="J98" s="189">
        <f>J131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5"/>
      <c r="C99" s="186"/>
      <c r="D99" s="187" t="s">
        <v>96</v>
      </c>
      <c r="E99" s="188"/>
      <c r="F99" s="188"/>
      <c r="G99" s="188"/>
      <c r="H99" s="188"/>
      <c r="I99" s="188"/>
      <c r="J99" s="189">
        <f>J140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5"/>
      <c r="C100" s="186"/>
      <c r="D100" s="187" t="s">
        <v>97</v>
      </c>
      <c r="E100" s="188"/>
      <c r="F100" s="188"/>
      <c r="G100" s="188"/>
      <c r="H100" s="188"/>
      <c r="I100" s="188"/>
      <c r="J100" s="189">
        <f>J150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9" customFormat="1" ht="24.96" customHeight="1">
      <c r="A101" s="9"/>
      <c r="B101" s="179"/>
      <c r="C101" s="180"/>
      <c r="D101" s="181" t="s">
        <v>98</v>
      </c>
      <c r="E101" s="182"/>
      <c r="F101" s="182"/>
      <c r="G101" s="182"/>
      <c r="H101" s="182"/>
      <c r="I101" s="182"/>
      <c r="J101" s="183">
        <f>J152</f>
        <v>0</v>
      </c>
      <c r="K101" s="180"/>
      <c r="L101" s="18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185"/>
      <c r="C102" s="186"/>
      <c r="D102" s="187" t="s">
        <v>99</v>
      </c>
      <c r="E102" s="188"/>
      <c r="F102" s="188"/>
      <c r="G102" s="188"/>
      <c r="H102" s="188"/>
      <c r="I102" s="188"/>
      <c r="J102" s="189">
        <f>J153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5"/>
      <c r="C103" s="186"/>
      <c r="D103" s="187" t="s">
        <v>100</v>
      </c>
      <c r="E103" s="188"/>
      <c r="F103" s="188"/>
      <c r="G103" s="188"/>
      <c r="H103" s="188"/>
      <c r="I103" s="188"/>
      <c r="J103" s="189">
        <f>J156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85"/>
      <c r="C104" s="186"/>
      <c r="D104" s="187" t="s">
        <v>101</v>
      </c>
      <c r="E104" s="188"/>
      <c r="F104" s="188"/>
      <c r="G104" s="188"/>
      <c r="H104" s="188"/>
      <c r="I104" s="188"/>
      <c r="J104" s="189">
        <f>J163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85"/>
      <c r="C105" s="186"/>
      <c r="D105" s="187" t="s">
        <v>258</v>
      </c>
      <c r="E105" s="188"/>
      <c r="F105" s="188"/>
      <c r="G105" s="188"/>
      <c r="H105" s="188"/>
      <c r="I105" s="188"/>
      <c r="J105" s="189">
        <f>J166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85"/>
      <c r="C106" s="186"/>
      <c r="D106" s="187" t="s">
        <v>102</v>
      </c>
      <c r="E106" s="188"/>
      <c r="F106" s="188"/>
      <c r="G106" s="188"/>
      <c r="H106" s="188"/>
      <c r="I106" s="188"/>
      <c r="J106" s="189">
        <f>J170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79"/>
      <c r="C107" s="180"/>
      <c r="D107" s="181" t="s">
        <v>103</v>
      </c>
      <c r="E107" s="182"/>
      <c r="F107" s="182"/>
      <c r="G107" s="182"/>
      <c r="H107" s="182"/>
      <c r="I107" s="182"/>
      <c r="J107" s="183">
        <f>J172</f>
        <v>0</v>
      </c>
      <c r="K107" s="180"/>
      <c r="L107" s="18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10" customFormat="1" ht="19.92" customHeight="1">
      <c r="A108" s="10"/>
      <c r="B108" s="185"/>
      <c r="C108" s="186"/>
      <c r="D108" s="187" t="s">
        <v>104</v>
      </c>
      <c r="E108" s="188"/>
      <c r="F108" s="188"/>
      <c r="G108" s="188"/>
      <c r="H108" s="188"/>
      <c r="I108" s="188"/>
      <c r="J108" s="189">
        <f>J173</f>
        <v>0</v>
      </c>
      <c r="K108" s="186"/>
      <c r="L108" s="19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9" customFormat="1" ht="24.96" customHeight="1">
      <c r="A109" s="9"/>
      <c r="B109" s="179"/>
      <c r="C109" s="180"/>
      <c r="D109" s="181" t="s">
        <v>105</v>
      </c>
      <c r="E109" s="182"/>
      <c r="F109" s="182"/>
      <c r="G109" s="182"/>
      <c r="H109" s="182"/>
      <c r="I109" s="182"/>
      <c r="J109" s="183">
        <f>J177</f>
        <v>0</v>
      </c>
      <c r="K109" s="180"/>
      <c r="L109" s="184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hidden="1" s="2" customFormat="1" ht="21.84" customHeight="1">
      <c r="A110" s="29"/>
      <c r="B110" s="30"/>
      <c r="C110" s="31"/>
      <c r="D110" s="31"/>
      <c r="E110" s="31"/>
      <c r="F110" s="31"/>
      <c r="G110" s="31"/>
      <c r="H110" s="31"/>
      <c r="I110" s="31"/>
      <c r="J110" s="31"/>
      <c r="K110" s="31"/>
      <c r="L110" s="5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hidden="1" s="2" customFormat="1" ht="6.96" customHeight="1">
      <c r="A111" s="29"/>
      <c r="B111" s="62"/>
      <c r="C111" s="63"/>
      <c r="D111" s="63"/>
      <c r="E111" s="63"/>
      <c r="F111" s="63"/>
      <c r="G111" s="63"/>
      <c r="H111" s="63"/>
      <c r="I111" s="63"/>
      <c r="J111" s="63"/>
      <c r="K111" s="63"/>
      <c r="L111" s="5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hidden="1"/>
    <row r="113" hidden="1"/>
    <row r="114" hidden="1"/>
    <row r="115" s="2" customFormat="1" ht="6.96" customHeight="1">
      <c r="A115" s="29"/>
      <c r="B115" s="64"/>
      <c r="C115" s="65"/>
      <c r="D115" s="65"/>
      <c r="E115" s="65"/>
      <c r="F115" s="65"/>
      <c r="G115" s="65"/>
      <c r="H115" s="65"/>
      <c r="I115" s="65"/>
      <c r="J115" s="65"/>
      <c r="K115" s="65"/>
      <c r="L115" s="5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="2" customFormat="1" ht="24.96" customHeight="1">
      <c r="A116" s="29"/>
      <c r="B116" s="30"/>
      <c r="C116" s="20" t="s">
        <v>106</v>
      </c>
      <c r="D116" s="31"/>
      <c r="E116" s="31"/>
      <c r="F116" s="31"/>
      <c r="G116" s="31"/>
      <c r="H116" s="31"/>
      <c r="I116" s="31"/>
      <c r="J116" s="31"/>
      <c r="K116" s="31"/>
      <c r="L116" s="5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="2" customFormat="1" ht="6.96" customHeight="1">
      <c r="A117" s="29"/>
      <c r="B117" s="30"/>
      <c r="C117" s="31"/>
      <c r="D117" s="31"/>
      <c r="E117" s="31"/>
      <c r="F117" s="31"/>
      <c r="G117" s="31"/>
      <c r="H117" s="31"/>
      <c r="I117" s="31"/>
      <c r="J117" s="31"/>
      <c r="K117" s="31"/>
      <c r="L117" s="5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="2" customFormat="1" ht="12" customHeight="1">
      <c r="A118" s="29"/>
      <c r="B118" s="30"/>
      <c r="C118" s="26" t="s">
        <v>12</v>
      </c>
      <c r="D118" s="31"/>
      <c r="E118" s="31"/>
      <c r="F118" s="31"/>
      <c r="G118" s="31"/>
      <c r="H118" s="31"/>
      <c r="I118" s="31"/>
      <c r="J118" s="31"/>
      <c r="K118" s="31"/>
      <c r="L118" s="5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="2" customFormat="1" ht="16.5" customHeight="1">
      <c r="A119" s="29"/>
      <c r="B119" s="30"/>
      <c r="C119" s="31"/>
      <c r="D119" s="31"/>
      <c r="E119" s="174" t="str">
        <f>E7</f>
        <v>Rekonštrukcia kancelárskych a spoločných priestorov SBD III Košice</v>
      </c>
      <c r="F119" s="26"/>
      <c r="G119" s="26"/>
      <c r="H119" s="26"/>
      <c r="I119" s="31"/>
      <c r="J119" s="31"/>
      <c r="K119" s="31"/>
      <c r="L119" s="5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="2" customFormat="1" ht="12" customHeight="1">
      <c r="A120" s="29"/>
      <c r="B120" s="30"/>
      <c r="C120" s="26" t="s">
        <v>87</v>
      </c>
      <c r="D120" s="31"/>
      <c r="E120" s="31"/>
      <c r="F120" s="31"/>
      <c r="G120" s="31"/>
      <c r="H120" s="31"/>
      <c r="I120" s="31"/>
      <c r="J120" s="31"/>
      <c r="K120" s="31"/>
      <c r="L120" s="5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="2" customFormat="1" ht="30" customHeight="1">
      <c r="A121" s="29"/>
      <c r="B121" s="30"/>
      <c r="C121" s="31"/>
      <c r="D121" s="31"/>
      <c r="E121" s="72" t="str">
        <f>E9</f>
        <v>8-10-2024/1d - Rekonštrukcia kancelárskych priestorov SBD III Košice - časť kancelárie 2.NP</v>
      </c>
      <c r="F121" s="31"/>
      <c r="G121" s="31"/>
      <c r="H121" s="31"/>
      <c r="I121" s="31"/>
      <c r="J121" s="31"/>
      <c r="K121" s="31"/>
      <c r="L121" s="5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="2" customFormat="1" ht="6.96" customHeight="1">
      <c r="A122" s="29"/>
      <c r="B122" s="30"/>
      <c r="C122" s="31"/>
      <c r="D122" s="31"/>
      <c r="E122" s="31"/>
      <c r="F122" s="31"/>
      <c r="G122" s="31"/>
      <c r="H122" s="31"/>
      <c r="I122" s="31"/>
      <c r="J122" s="31"/>
      <c r="K122" s="31"/>
      <c r="L122" s="5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="2" customFormat="1" ht="12" customHeight="1">
      <c r="A123" s="29"/>
      <c r="B123" s="30"/>
      <c r="C123" s="26" t="s">
        <v>16</v>
      </c>
      <c r="D123" s="31"/>
      <c r="E123" s="31"/>
      <c r="F123" s="23" t="str">
        <f>F12</f>
        <v xml:space="preserve"> </v>
      </c>
      <c r="G123" s="31"/>
      <c r="H123" s="31"/>
      <c r="I123" s="26" t="s">
        <v>18</v>
      </c>
      <c r="J123" s="75" t="str">
        <f>IF(J12="","",J12)</f>
        <v>8. 10. 2024</v>
      </c>
      <c r="K123" s="31"/>
      <c r="L123" s="5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="2" customFormat="1" ht="6.96" customHeight="1">
      <c r="A124" s="29"/>
      <c r="B124" s="30"/>
      <c r="C124" s="31"/>
      <c r="D124" s="31"/>
      <c r="E124" s="31"/>
      <c r="F124" s="31"/>
      <c r="G124" s="31"/>
      <c r="H124" s="31"/>
      <c r="I124" s="31"/>
      <c r="J124" s="31"/>
      <c r="K124" s="31"/>
      <c r="L124" s="5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="2" customFormat="1" ht="15.15" customHeight="1">
      <c r="A125" s="29"/>
      <c r="B125" s="30"/>
      <c r="C125" s="26" t="s">
        <v>20</v>
      </c>
      <c r="D125" s="31"/>
      <c r="E125" s="31"/>
      <c r="F125" s="23" t="str">
        <f>E15</f>
        <v>SBD III Košice</v>
      </c>
      <c r="G125" s="31"/>
      <c r="H125" s="31"/>
      <c r="I125" s="26" t="s">
        <v>25</v>
      </c>
      <c r="J125" s="27" t="str">
        <f>E21</f>
        <v xml:space="preserve"> </v>
      </c>
      <c r="K125" s="31"/>
      <c r="L125" s="5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="2" customFormat="1" ht="15.15" customHeight="1">
      <c r="A126" s="29"/>
      <c r="B126" s="30"/>
      <c r="C126" s="26" t="s">
        <v>24</v>
      </c>
      <c r="D126" s="31"/>
      <c r="E126" s="31"/>
      <c r="F126" s="23" t="str">
        <f>IF(E18="","",E18)</f>
        <v xml:space="preserve"> </v>
      </c>
      <c r="G126" s="31"/>
      <c r="H126" s="31"/>
      <c r="I126" s="26" t="s">
        <v>28</v>
      </c>
      <c r="J126" s="27" t="str">
        <f>E24</f>
        <v xml:space="preserve"> </v>
      </c>
      <c r="K126" s="31"/>
      <c r="L126" s="5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="2" customFormat="1" ht="10.32" customHeight="1">
      <c r="A127" s="29"/>
      <c r="B127" s="30"/>
      <c r="C127" s="31"/>
      <c r="D127" s="31"/>
      <c r="E127" s="31"/>
      <c r="F127" s="31"/>
      <c r="G127" s="31"/>
      <c r="H127" s="31"/>
      <c r="I127" s="31"/>
      <c r="J127" s="31"/>
      <c r="K127" s="31"/>
      <c r="L127" s="5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="11" customFormat="1" ht="29.28" customHeight="1">
      <c r="A128" s="191"/>
      <c r="B128" s="192"/>
      <c r="C128" s="193" t="s">
        <v>107</v>
      </c>
      <c r="D128" s="194" t="s">
        <v>55</v>
      </c>
      <c r="E128" s="194" t="s">
        <v>51</v>
      </c>
      <c r="F128" s="194" t="s">
        <v>52</v>
      </c>
      <c r="G128" s="194" t="s">
        <v>108</v>
      </c>
      <c r="H128" s="194" t="s">
        <v>109</v>
      </c>
      <c r="I128" s="194" t="s">
        <v>110</v>
      </c>
      <c r="J128" s="195" t="s">
        <v>91</v>
      </c>
      <c r="K128" s="196" t="s">
        <v>111</v>
      </c>
      <c r="L128" s="197"/>
      <c r="M128" s="96" t="s">
        <v>1</v>
      </c>
      <c r="N128" s="97" t="s">
        <v>34</v>
      </c>
      <c r="O128" s="97" t="s">
        <v>112</v>
      </c>
      <c r="P128" s="97" t="s">
        <v>113</v>
      </c>
      <c r="Q128" s="97" t="s">
        <v>114</v>
      </c>
      <c r="R128" s="97" t="s">
        <v>115</v>
      </c>
      <c r="S128" s="97" t="s">
        <v>116</v>
      </c>
      <c r="T128" s="98" t="s">
        <v>117</v>
      </c>
      <c r="U128" s="191"/>
      <c r="V128" s="191"/>
      <c r="W128" s="191"/>
      <c r="X128" s="191"/>
      <c r="Y128" s="191"/>
      <c r="Z128" s="191"/>
      <c r="AA128" s="191"/>
      <c r="AB128" s="191"/>
      <c r="AC128" s="191"/>
      <c r="AD128" s="191"/>
      <c r="AE128" s="191"/>
    </row>
    <row r="129" s="2" customFormat="1" ht="22.8" customHeight="1">
      <c r="A129" s="29"/>
      <c r="B129" s="30"/>
      <c r="C129" s="103" t="s">
        <v>92</v>
      </c>
      <c r="D129" s="31"/>
      <c r="E129" s="31"/>
      <c r="F129" s="31"/>
      <c r="G129" s="31"/>
      <c r="H129" s="31"/>
      <c r="I129" s="31"/>
      <c r="J129" s="198">
        <f>BK129</f>
        <v>0</v>
      </c>
      <c r="K129" s="31"/>
      <c r="L129" s="35"/>
      <c r="M129" s="99"/>
      <c r="N129" s="199"/>
      <c r="O129" s="100"/>
      <c r="P129" s="200">
        <f>P130+P152+P172+P177</f>
        <v>311.65832227000004</v>
      </c>
      <c r="Q129" s="100"/>
      <c r="R129" s="200">
        <f>R130+R152+R172+R177</f>
        <v>2.0114026256299997</v>
      </c>
      <c r="S129" s="100"/>
      <c r="T129" s="201">
        <f>T130+T152+T172+T177</f>
        <v>1.3261409999999998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T129" s="14" t="s">
        <v>69</v>
      </c>
      <c r="AU129" s="14" t="s">
        <v>93</v>
      </c>
      <c r="BK129" s="202">
        <f>BK130+BK152+BK172+BK177</f>
        <v>0</v>
      </c>
    </row>
    <row r="130" s="12" customFormat="1" ht="25.92" customHeight="1">
      <c r="A130" s="12"/>
      <c r="B130" s="203"/>
      <c r="C130" s="204"/>
      <c r="D130" s="205" t="s">
        <v>69</v>
      </c>
      <c r="E130" s="206" t="s">
        <v>118</v>
      </c>
      <c r="F130" s="206" t="s">
        <v>119</v>
      </c>
      <c r="G130" s="204"/>
      <c r="H130" s="204"/>
      <c r="I130" s="204"/>
      <c r="J130" s="207">
        <f>BK130</f>
        <v>0</v>
      </c>
      <c r="K130" s="204"/>
      <c r="L130" s="208"/>
      <c r="M130" s="209"/>
      <c r="N130" s="210"/>
      <c r="O130" s="210"/>
      <c r="P130" s="211">
        <f>P131+P140+P150</f>
        <v>200.13650951</v>
      </c>
      <c r="Q130" s="210"/>
      <c r="R130" s="211">
        <f>R131+R140+R150</f>
        <v>1.3495536224299995</v>
      </c>
      <c r="S130" s="210"/>
      <c r="T130" s="212">
        <f>T131+T140+T150</f>
        <v>0.27437400000000001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3" t="s">
        <v>78</v>
      </c>
      <c r="AT130" s="214" t="s">
        <v>69</v>
      </c>
      <c r="AU130" s="214" t="s">
        <v>70</v>
      </c>
      <c r="AY130" s="213" t="s">
        <v>120</v>
      </c>
      <c r="BK130" s="215">
        <f>BK131+BK140+BK150</f>
        <v>0</v>
      </c>
    </row>
    <row r="131" s="12" customFormat="1" ht="22.8" customHeight="1">
      <c r="A131" s="12"/>
      <c r="B131" s="203"/>
      <c r="C131" s="204"/>
      <c r="D131" s="205" t="s">
        <v>69</v>
      </c>
      <c r="E131" s="216" t="s">
        <v>121</v>
      </c>
      <c r="F131" s="216" t="s">
        <v>122</v>
      </c>
      <c r="G131" s="204"/>
      <c r="H131" s="204"/>
      <c r="I131" s="204"/>
      <c r="J131" s="217">
        <f>BK131</f>
        <v>0</v>
      </c>
      <c r="K131" s="204"/>
      <c r="L131" s="208"/>
      <c r="M131" s="209"/>
      <c r="N131" s="210"/>
      <c r="O131" s="210"/>
      <c r="P131" s="211">
        <f>SUM(P132:P139)</f>
        <v>175.70090650999998</v>
      </c>
      <c r="Q131" s="210"/>
      <c r="R131" s="211">
        <f>SUM(R132:R139)</f>
        <v>1.3490496888499997</v>
      </c>
      <c r="S131" s="210"/>
      <c r="T131" s="212">
        <f>SUM(T132:T139)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3" t="s">
        <v>78</v>
      </c>
      <c r="AT131" s="214" t="s">
        <v>69</v>
      </c>
      <c r="AU131" s="214" t="s">
        <v>78</v>
      </c>
      <c r="AY131" s="213" t="s">
        <v>120</v>
      </c>
      <c r="BK131" s="215">
        <f>SUM(BK132:BK139)</f>
        <v>0</v>
      </c>
    </row>
    <row r="132" s="2" customFormat="1" ht="24.15" customHeight="1">
      <c r="A132" s="29"/>
      <c r="B132" s="30"/>
      <c r="C132" s="218" t="s">
        <v>78</v>
      </c>
      <c r="D132" s="218" t="s">
        <v>123</v>
      </c>
      <c r="E132" s="219" t="s">
        <v>124</v>
      </c>
      <c r="F132" s="220" t="s">
        <v>125</v>
      </c>
      <c r="G132" s="221" t="s">
        <v>126</v>
      </c>
      <c r="H132" s="222">
        <v>1</v>
      </c>
      <c r="I132" s="222">
        <v>0</v>
      </c>
      <c r="J132" s="222">
        <f>ROUND(I132*H132,3)</f>
        <v>0</v>
      </c>
      <c r="K132" s="223"/>
      <c r="L132" s="35"/>
      <c r="M132" s="224" t="s">
        <v>1</v>
      </c>
      <c r="N132" s="225" t="s">
        <v>36</v>
      </c>
      <c r="O132" s="226">
        <v>0.082040000000000002</v>
      </c>
      <c r="P132" s="226">
        <f>O132*H132</f>
        <v>0.082040000000000002</v>
      </c>
      <c r="Q132" s="226">
        <v>0.00020471000000000001</v>
      </c>
      <c r="R132" s="226">
        <f>Q132*H132</f>
        <v>0.00020471000000000001</v>
      </c>
      <c r="S132" s="226">
        <v>0</v>
      </c>
      <c r="T132" s="227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228" t="s">
        <v>127</v>
      </c>
      <c r="AT132" s="228" t="s">
        <v>123</v>
      </c>
      <c r="AU132" s="228" t="s">
        <v>128</v>
      </c>
      <c r="AY132" s="14" t="s">
        <v>120</v>
      </c>
      <c r="BE132" s="229">
        <f>IF(N132="základná",J132,0)</f>
        <v>0</v>
      </c>
      <c r="BF132" s="229">
        <f>IF(N132="znížená",J132,0)</f>
        <v>0</v>
      </c>
      <c r="BG132" s="229">
        <f>IF(N132="zákl. prenesená",J132,0)</f>
        <v>0</v>
      </c>
      <c r="BH132" s="229">
        <f>IF(N132="zníž. prenesená",J132,0)</f>
        <v>0</v>
      </c>
      <c r="BI132" s="229">
        <f>IF(N132="nulová",J132,0)</f>
        <v>0</v>
      </c>
      <c r="BJ132" s="14" t="s">
        <v>128</v>
      </c>
      <c r="BK132" s="230">
        <f>ROUND(I132*H132,3)</f>
        <v>0</v>
      </c>
      <c r="BL132" s="14" t="s">
        <v>127</v>
      </c>
      <c r="BM132" s="228" t="s">
        <v>259</v>
      </c>
    </row>
    <row r="133" s="2" customFormat="1" ht="37.8" customHeight="1">
      <c r="A133" s="29"/>
      <c r="B133" s="30"/>
      <c r="C133" s="218" t="s">
        <v>128</v>
      </c>
      <c r="D133" s="218" t="s">
        <v>123</v>
      </c>
      <c r="E133" s="219" t="s">
        <v>260</v>
      </c>
      <c r="F133" s="220" t="s">
        <v>261</v>
      </c>
      <c r="G133" s="221" t="s">
        <v>132</v>
      </c>
      <c r="H133" s="222">
        <v>112.56999999999999</v>
      </c>
      <c r="I133" s="222">
        <v>0</v>
      </c>
      <c r="J133" s="222">
        <f>ROUND(I133*H133,3)</f>
        <v>0</v>
      </c>
      <c r="K133" s="223"/>
      <c r="L133" s="35"/>
      <c r="M133" s="224" t="s">
        <v>1</v>
      </c>
      <c r="N133" s="225" t="s">
        <v>36</v>
      </c>
      <c r="O133" s="226">
        <v>0.05203</v>
      </c>
      <c r="P133" s="226">
        <f>O133*H133</f>
        <v>5.8570170999999993</v>
      </c>
      <c r="Q133" s="226">
        <v>0.00014999999999999999</v>
      </c>
      <c r="R133" s="226">
        <f>Q133*H133</f>
        <v>0.016885499999999998</v>
      </c>
      <c r="S133" s="226">
        <v>0</v>
      </c>
      <c r="T133" s="227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228" t="s">
        <v>127</v>
      </c>
      <c r="AT133" s="228" t="s">
        <v>123</v>
      </c>
      <c r="AU133" s="228" t="s">
        <v>128</v>
      </c>
      <c r="AY133" s="14" t="s">
        <v>120</v>
      </c>
      <c r="BE133" s="229">
        <f>IF(N133="základná",J133,0)</f>
        <v>0</v>
      </c>
      <c r="BF133" s="229">
        <f>IF(N133="znížená",J133,0)</f>
        <v>0</v>
      </c>
      <c r="BG133" s="229">
        <f>IF(N133="zákl. prenesená",J133,0)</f>
        <v>0</v>
      </c>
      <c r="BH133" s="229">
        <f>IF(N133="zníž. prenesená",J133,0)</f>
        <v>0</v>
      </c>
      <c r="BI133" s="229">
        <f>IF(N133="nulová",J133,0)</f>
        <v>0</v>
      </c>
      <c r="BJ133" s="14" t="s">
        <v>128</v>
      </c>
      <c r="BK133" s="230">
        <f>ROUND(I133*H133,3)</f>
        <v>0</v>
      </c>
      <c r="BL133" s="14" t="s">
        <v>127</v>
      </c>
      <c r="BM133" s="228" t="s">
        <v>262</v>
      </c>
    </row>
    <row r="134" s="2" customFormat="1" ht="24.15" customHeight="1">
      <c r="A134" s="29"/>
      <c r="B134" s="30"/>
      <c r="C134" s="218" t="s">
        <v>136</v>
      </c>
      <c r="D134" s="218" t="s">
        <v>123</v>
      </c>
      <c r="E134" s="219" t="s">
        <v>263</v>
      </c>
      <c r="F134" s="220" t="s">
        <v>264</v>
      </c>
      <c r="G134" s="221" t="s">
        <v>132</v>
      </c>
      <c r="H134" s="222">
        <v>112.56999999999999</v>
      </c>
      <c r="I134" s="222">
        <v>0</v>
      </c>
      <c r="J134" s="222">
        <f>ROUND(I134*H134,3)</f>
        <v>0</v>
      </c>
      <c r="K134" s="223"/>
      <c r="L134" s="35"/>
      <c r="M134" s="224" t="s">
        <v>1</v>
      </c>
      <c r="N134" s="225" t="s">
        <v>36</v>
      </c>
      <c r="O134" s="226">
        <v>0.052049999999999999</v>
      </c>
      <c r="P134" s="226">
        <f>O134*H134</f>
        <v>5.8592684999999998</v>
      </c>
      <c r="Q134" s="226">
        <v>0.00022499999999999999</v>
      </c>
      <c r="R134" s="226">
        <f>Q134*H134</f>
        <v>0.025328249999999997</v>
      </c>
      <c r="S134" s="226">
        <v>0</v>
      </c>
      <c r="T134" s="227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228" t="s">
        <v>127</v>
      </c>
      <c r="AT134" s="228" t="s">
        <v>123</v>
      </c>
      <c r="AU134" s="228" t="s">
        <v>128</v>
      </c>
      <c r="AY134" s="14" t="s">
        <v>120</v>
      </c>
      <c r="BE134" s="229">
        <f>IF(N134="základná",J134,0)</f>
        <v>0</v>
      </c>
      <c r="BF134" s="229">
        <f>IF(N134="znížená",J134,0)</f>
        <v>0</v>
      </c>
      <c r="BG134" s="229">
        <f>IF(N134="zákl. prenesená",J134,0)</f>
        <v>0</v>
      </c>
      <c r="BH134" s="229">
        <f>IF(N134="zníž. prenesená",J134,0)</f>
        <v>0</v>
      </c>
      <c r="BI134" s="229">
        <f>IF(N134="nulová",J134,0)</f>
        <v>0</v>
      </c>
      <c r="BJ134" s="14" t="s">
        <v>128</v>
      </c>
      <c r="BK134" s="230">
        <f>ROUND(I134*H134,3)</f>
        <v>0</v>
      </c>
      <c r="BL134" s="14" t="s">
        <v>127</v>
      </c>
      <c r="BM134" s="228" t="s">
        <v>265</v>
      </c>
    </row>
    <row r="135" s="2" customFormat="1" ht="16.5" customHeight="1">
      <c r="A135" s="29"/>
      <c r="B135" s="30"/>
      <c r="C135" s="218" t="s">
        <v>127</v>
      </c>
      <c r="D135" s="218" t="s">
        <v>123</v>
      </c>
      <c r="E135" s="219" t="s">
        <v>266</v>
      </c>
      <c r="F135" s="220" t="s">
        <v>267</v>
      </c>
      <c r="G135" s="221" t="s">
        <v>132</v>
      </c>
      <c r="H135" s="222">
        <v>112.56999999999999</v>
      </c>
      <c r="I135" s="222">
        <v>0</v>
      </c>
      <c r="J135" s="222">
        <f>ROUND(I135*H135,3)</f>
        <v>0</v>
      </c>
      <c r="K135" s="223"/>
      <c r="L135" s="35"/>
      <c r="M135" s="224" t="s">
        <v>1</v>
      </c>
      <c r="N135" s="225" t="s">
        <v>36</v>
      </c>
      <c r="O135" s="226">
        <v>0.31791999999999998</v>
      </c>
      <c r="P135" s="226">
        <f>O135*H135</f>
        <v>35.788254399999992</v>
      </c>
      <c r="Q135" s="226">
        <v>0.0044625000000000003</v>
      </c>
      <c r="R135" s="226">
        <f>Q135*H135</f>
        <v>0.50234362499999996</v>
      </c>
      <c r="S135" s="226">
        <v>0</v>
      </c>
      <c r="T135" s="227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228" t="s">
        <v>127</v>
      </c>
      <c r="AT135" s="228" t="s">
        <v>123</v>
      </c>
      <c r="AU135" s="228" t="s">
        <v>128</v>
      </c>
      <c r="AY135" s="14" t="s">
        <v>120</v>
      </c>
      <c r="BE135" s="229">
        <f>IF(N135="základná",J135,0)</f>
        <v>0</v>
      </c>
      <c r="BF135" s="229">
        <f>IF(N135="znížená",J135,0)</f>
        <v>0</v>
      </c>
      <c r="BG135" s="229">
        <f>IF(N135="zákl. prenesená",J135,0)</f>
        <v>0</v>
      </c>
      <c r="BH135" s="229">
        <f>IF(N135="zníž. prenesená",J135,0)</f>
        <v>0</v>
      </c>
      <c r="BI135" s="229">
        <f>IF(N135="nulová",J135,0)</f>
        <v>0</v>
      </c>
      <c r="BJ135" s="14" t="s">
        <v>128</v>
      </c>
      <c r="BK135" s="230">
        <f>ROUND(I135*H135,3)</f>
        <v>0</v>
      </c>
      <c r="BL135" s="14" t="s">
        <v>127</v>
      </c>
      <c r="BM135" s="228" t="s">
        <v>268</v>
      </c>
    </row>
    <row r="136" s="2" customFormat="1" ht="24.15" customHeight="1">
      <c r="A136" s="29"/>
      <c r="B136" s="30"/>
      <c r="C136" s="218" t="s">
        <v>145</v>
      </c>
      <c r="D136" s="218" t="s">
        <v>123</v>
      </c>
      <c r="E136" s="219" t="s">
        <v>269</v>
      </c>
      <c r="F136" s="220" t="s">
        <v>270</v>
      </c>
      <c r="G136" s="221" t="s">
        <v>132</v>
      </c>
      <c r="H136" s="222">
        <v>112.56999999999999</v>
      </c>
      <c r="I136" s="222">
        <v>0</v>
      </c>
      <c r="J136" s="222">
        <f>ROUND(I136*H136,3)</f>
        <v>0</v>
      </c>
      <c r="K136" s="223"/>
      <c r="L136" s="35"/>
      <c r="M136" s="224" t="s">
        <v>1</v>
      </c>
      <c r="N136" s="225" t="s">
        <v>36</v>
      </c>
      <c r="O136" s="226">
        <v>0.19106000000000001</v>
      </c>
      <c r="P136" s="226">
        <f>O136*H136</f>
        <v>21.507624199999999</v>
      </c>
      <c r="Q136" s="226">
        <v>0.0051539999999999997</v>
      </c>
      <c r="R136" s="226">
        <f>Q136*H136</f>
        <v>0.58018577999999998</v>
      </c>
      <c r="S136" s="226">
        <v>0</v>
      </c>
      <c r="T136" s="227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228" t="s">
        <v>127</v>
      </c>
      <c r="AT136" s="228" t="s">
        <v>123</v>
      </c>
      <c r="AU136" s="228" t="s">
        <v>128</v>
      </c>
      <c r="AY136" s="14" t="s">
        <v>120</v>
      </c>
      <c r="BE136" s="229">
        <f>IF(N136="základná",J136,0)</f>
        <v>0</v>
      </c>
      <c r="BF136" s="229">
        <f>IF(N136="znížená",J136,0)</f>
        <v>0</v>
      </c>
      <c r="BG136" s="229">
        <f>IF(N136="zákl. prenesená",J136,0)</f>
        <v>0</v>
      </c>
      <c r="BH136" s="229">
        <f>IF(N136="zníž. prenesená",J136,0)</f>
        <v>0</v>
      </c>
      <c r="BI136" s="229">
        <f>IF(N136="nulová",J136,0)</f>
        <v>0</v>
      </c>
      <c r="BJ136" s="14" t="s">
        <v>128</v>
      </c>
      <c r="BK136" s="230">
        <f>ROUND(I136*H136,3)</f>
        <v>0</v>
      </c>
      <c r="BL136" s="14" t="s">
        <v>127</v>
      </c>
      <c r="BM136" s="228" t="s">
        <v>271</v>
      </c>
    </row>
    <row r="137" s="2" customFormat="1" ht="16.5" customHeight="1">
      <c r="A137" s="29"/>
      <c r="B137" s="30"/>
      <c r="C137" s="218" t="s">
        <v>121</v>
      </c>
      <c r="D137" s="218" t="s">
        <v>123</v>
      </c>
      <c r="E137" s="219" t="s">
        <v>130</v>
      </c>
      <c r="F137" s="220" t="s">
        <v>131</v>
      </c>
      <c r="G137" s="221" t="s">
        <v>132</v>
      </c>
      <c r="H137" s="222">
        <v>112.56999999999999</v>
      </c>
      <c r="I137" s="222">
        <v>0</v>
      </c>
      <c r="J137" s="222">
        <f>ROUND(I137*H137,3)</f>
        <v>0</v>
      </c>
      <c r="K137" s="223"/>
      <c r="L137" s="35"/>
      <c r="M137" s="224" t="s">
        <v>1</v>
      </c>
      <c r="N137" s="225" t="s">
        <v>36</v>
      </c>
      <c r="O137" s="226">
        <v>0.81200000000000006</v>
      </c>
      <c r="P137" s="226">
        <f>O137*H137</f>
        <v>91.406840000000003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228" t="s">
        <v>127</v>
      </c>
      <c r="AT137" s="228" t="s">
        <v>123</v>
      </c>
      <c r="AU137" s="228" t="s">
        <v>128</v>
      </c>
      <c r="AY137" s="14" t="s">
        <v>120</v>
      </c>
      <c r="BE137" s="229">
        <f>IF(N137="základná",J137,0)</f>
        <v>0</v>
      </c>
      <c r="BF137" s="229">
        <f>IF(N137="znížená",J137,0)</f>
        <v>0</v>
      </c>
      <c r="BG137" s="229">
        <f>IF(N137="zákl. prenesená",J137,0)</f>
        <v>0</v>
      </c>
      <c r="BH137" s="229">
        <f>IF(N137="zníž. prenesená",J137,0)</f>
        <v>0</v>
      </c>
      <c r="BI137" s="229">
        <f>IF(N137="nulová",J137,0)</f>
        <v>0</v>
      </c>
      <c r="BJ137" s="14" t="s">
        <v>128</v>
      </c>
      <c r="BK137" s="230">
        <f>ROUND(I137*H137,3)</f>
        <v>0</v>
      </c>
      <c r="BL137" s="14" t="s">
        <v>127</v>
      </c>
      <c r="BM137" s="228" t="s">
        <v>272</v>
      </c>
    </row>
    <row r="138" s="2" customFormat="1" ht="24.15" customHeight="1">
      <c r="A138" s="29"/>
      <c r="B138" s="30"/>
      <c r="C138" s="218" t="s">
        <v>152</v>
      </c>
      <c r="D138" s="218" t="s">
        <v>123</v>
      </c>
      <c r="E138" s="219" t="s">
        <v>273</v>
      </c>
      <c r="F138" s="220" t="s">
        <v>274</v>
      </c>
      <c r="G138" s="221" t="s">
        <v>132</v>
      </c>
      <c r="H138" s="222">
        <v>45.728999999999999</v>
      </c>
      <c r="I138" s="222">
        <v>0</v>
      </c>
      <c r="J138" s="222">
        <f>ROUND(I138*H138,3)</f>
        <v>0</v>
      </c>
      <c r="K138" s="223"/>
      <c r="L138" s="35"/>
      <c r="M138" s="224" t="s">
        <v>1</v>
      </c>
      <c r="N138" s="225" t="s">
        <v>36</v>
      </c>
      <c r="O138" s="226">
        <v>0.1273</v>
      </c>
      <c r="P138" s="226">
        <f>O138*H138</f>
        <v>5.8213016999999994</v>
      </c>
      <c r="Q138" s="226">
        <v>4.6500000000000004E-06</v>
      </c>
      <c r="R138" s="226">
        <f>Q138*H138</f>
        <v>0.00021263985</v>
      </c>
      <c r="S138" s="226">
        <v>0</v>
      </c>
      <c r="T138" s="227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228" t="s">
        <v>127</v>
      </c>
      <c r="AT138" s="228" t="s">
        <v>123</v>
      </c>
      <c r="AU138" s="228" t="s">
        <v>128</v>
      </c>
      <c r="AY138" s="14" t="s">
        <v>120</v>
      </c>
      <c r="BE138" s="229">
        <f>IF(N138="základná",J138,0)</f>
        <v>0</v>
      </c>
      <c r="BF138" s="229">
        <f>IF(N138="znížená",J138,0)</f>
        <v>0</v>
      </c>
      <c r="BG138" s="229">
        <f>IF(N138="zákl. prenesená",J138,0)</f>
        <v>0</v>
      </c>
      <c r="BH138" s="229">
        <f>IF(N138="zníž. prenesená",J138,0)</f>
        <v>0</v>
      </c>
      <c r="BI138" s="229">
        <f>IF(N138="nulová",J138,0)</f>
        <v>0</v>
      </c>
      <c r="BJ138" s="14" t="s">
        <v>128</v>
      </c>
      <c r="BK138" s="230">
        <f>ROUND(I138*H138,3)</f>
        <v>0</v>
      </c>
      <c r="BL138" s="14" t="s">
        <v>127</v>
      </c>
      <c r="BM138" s="228" t="s">
        <v>275</v>
      </c>
    </row>
    <row r="139" s="2" customFormat="1" ht="24.15" customHeight="1">
      <c r="A139" s="29"/>
      <c r="B139" s="30"/>
      <c r="C139" s="218" t="s">
        <v>156</v>
      </c>
      <c r="D139" s="218" t="s">
        <v>123</v>
      </c>
      <c r="E139" s="219" t="s">
        <v>276</v>
      </c>
      <c r="F139" s="220" t="s">
        <v>277</v>
      </c>
      <c r="G139" s="221" t="s">
        <v>132</v>
      </c>
      <c r="H139" s="222">
        <v>45.728999999999999</v>
      </c>
      <c r="I139" s="222">
        <v>0</v>
      </c>
      <c r="J139" s="222">
        <f>ROUND(I139*H139,3)</f>
        <v>0</v>
      </c>
      <c r="K139" s="223"/>
      <c r="L139" s="35"/>
      <c r="M139" s="224" t="s">
        <v>1</v>
      </c>
      <c r="N139" s="225" t="s">
        <v>36</v>
      </c>
      <c r="O139" s="226">
        <v>0.20509</v>
      </c>
      <c r="P139" s="226">
        <f>O139*H139</f>
        <v>9.3785606099999992</v>
      </c>
      <c r="Q139" s="226">
        <v>0.0048960000000000002</v>
      </c>
      <c r="R139" s="226">
        <f>Q139*H139</f>
        <v>0.22388918399999999</v>
      </c>
      <c r="S139" s="226">
        <v>0</v>
      </c>
      <c r="T139" s="227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228" t="s">
        <v>127</v>
      </c>
      <c r="AT139" s="228" t="s">
        <v>123</v>
      </c>
      <c r="AU139" s="228" t="s">
        <v>128</v>
      </c>
      <c r="AY139" s="14" t="s">
        <v>120</v>
      </c>
      <c r="BE139" s="229">
        <f>IF(N139="základná",J139,0)</f>
        <v>0</v>
      </c>
      <c r="BF139" s="229">
        <f>IF(N139="znížená",J139,0)</f>
        <v>0</v>
      </c>
      <c r="BG139" s="229">
        <f>IF(N139="zákl. prenesená",J139,0)</f>
        <v>0</v>
      </c>
      <c r="BH139" s="229">
        <f>IF(N139="zníž. prenesená",J139,0)</f>
        <v>0</v>
      </c>
      <c r="BI139" s="229">
        <f>IF(N139="nulová",J139,0)</f>
        <v>0</v>
      </c>
      <c r="BJ139" s="14" t="s">
        <v>128</v>
      </c>
      <c r="BK139" s="230">
        <f>ROUND(I139*H139,3)</f>
        <v>0</v>
      </c>
      <c r="BL139" s="14" t="s">
        <v>127</v>
      </c>
      <c r="BM139" s="228" t="s">
        <v>278</v>
      </c>
    </row>
    <row r="140" s="12" customFormat="1" ht="22.8" customHeight="1">
      <c r="A140" s="12"/>
      <c r="B140" s="203"/>
      <c r="C140" s="204"/>
      <c r="D140" s="205" t="s">
        <v>69</v>
      </c>
      <c r="E140" s="216" t="s">
        <v>134</v>
      </c>
      <c r="F140" s="216" t="s">
        <v>135</v>
      </c>
      <c r="G140" s="204"/>
      <c r="H140" s="204"/>
      <c r="I140" s="204"/>
      <c r="J140" s="217">
        <f>BK140</f>
        <v>0</v>
      </c>
      <c r="K140" s="204"/>
      <c r="L140" s="208"/>
      <c r="M140" s="209"/>
      <c r="N140" s="210"/>
      <c r="O140" s="210"/>
      <c r="P140" s="211">
        <f>SUM(P141:P149)</f>
        <v>23.868602999999997</v>
      </c>
      <c r="Q140" s="210"/>
      <c r="R140" s="211">
        <f>SUM(R141:R149)</f>
        <v>0.00050393357999999999</v>
      </c>
      <c r="S140" s="210"/>
      <c r="T140" s="212">
        <f>SUM(T141:T149)</f>
        <v>0.27437400000000001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3" t="s">
        <v>78</v>
      </c>
      <c r="AT140" s="214" t="s">
        <v>69</v>
      </c>
      <c r="AU140" s="214" t="s">
        <v>78</v>
      </c>
      <c r="AY140" s="213" t="s">
        <v>120</v>
      </c>
      <c r="BK140" s="215">
        <f>SUM(BK141:BK149)</f>
        <v>0</v>
      </c>
    </row>
    <row r="141" s="2" customFormat="1" ht="16.5" customHeight="1">
      <c r="A141" s="29"/>
      <c r="B141" s="30"/>
      <c r="C141" s="218" t="s">
        <v>134</v>
      </c>
      <c r="D141" s="218" t="s">
        <v>123</v>
      </c>
      <c r="E141" s="219" t="s">
        <v>137</v>
      </c>
      <c r="F141" s="220" t="s">
        <v>138</v>
      </c>
      <c r="G141" s="221" t="s">
        <v>139</v>
      </c>
      <c r="H141" s="222">
        <v>5</v>
      </c>
      <c r="I141" s="222">
        <v>0</v>
      </c>
      <c r="J141" s="222">
        <f>ROUND(I141*H141,3)</f>
        <v>0</v>
      </c>
      <c r="K141" s="223"/>
      <c r="L141" s="35"/>
      <c r="M141" s="224" t="s">
        <v>1</v>
      </c>
      <c r="N141" s="225" t="s">
        <v>36</v>
      </c>
      <c r="O141" s="226">
        <v>0.096680000000000002</v>
      </c>
      <c r="P141" s="226">
        <f>O141*H141</f>
        <v>0.4834</v>
      </c>
      <c r="Q141" s="226">
        <v>0</v>
      </c>
      <c r="R141" s="226">
        <f>Q141*H141</f>
        <v>0</v>
      </c>
      <c r="S141" s="226">
        <v>0</v>
      </c>
      <c r="T141" s="227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228" t="s">
        <v>127</v>
      </c>
      <c r="AT141" s="228" t="s">
        <v>123</v>
      </c>
      <c r="AU141" s="228" t="s">
        <v>128</v>
      </c>
      <c r="AY141" s="14" t="s">
        <v>120</v>
      </c>
      <c r="BE141" s="229">
        <f>IF(N141="základná",J141,0)</f>
        <v>0</v>
      </c>
      <c r="BF141" s="229">
        <f>IF(N141="znížená",J141,0)</f>
        <v>0</v>
      </c>
      <c r="BG141" s="229">
        <f>IF(N141="zákl. prenesená",J141,0)</f>
        <v>0</v>
      </c>
      <c r="BH141" s="229">
        <f>IF(N141="zníž. prenesená",J141,0)</f>
        <v>0</v>
      </c>
      <c r="BI141" s="229">
        <f>IF(N141="nulová",J141,0)</f>
        <v>0</v>
      </c>
      <c r="BJ141" s="14" t="s">
        <v>128</v>
      </c>
      <c r="BK141" s="230">
        <f>ROUND(I141*H141,3)</f>
        <v>0</v>
      </c>
      <c r="BL141" s="14" t="s">
        <v>127</v>
      </c>
      <c r="BM141" s="228" t="s">
        <v>279</v>
      </c>
    </row>
    <row r="142" s="2" customFormat="1" ht="24.15" customHeight="1">
      <c r="A142" s="29"/>
      <c r="B142" s="30"/>
      <c r="C142" s="218" t="s">
        <v>163</v>
      </c>
      <c r="D142" s="218" t="s">
        <v>123</v>
      </c>
      <c r="E142" s="219" t="s">
        <v>280</v>
      </c>
      <c r="F142" s="220" t="s">
        <v>281</v>
      </c>
      <c r="G142" s="221" t="s">
        <v>132</v>
      </c>
      <c r="H142" s="222">
        <v>45.728999999999999</v>
      </c>
      <c r="I142" s="222">
        <v>0</v>
      </c>
      <c r="J142" s="222">
        <f>ROUND(I142*H142,3)</f>
        <v>0</v>
      </c>
      <c r="K142" s="223"/>
      <c r="L142" s="35"/>
      <c r="M142" s="224" t="s">
        <v>1</v>
      </c>
      <c r="N142" s="225" t="s">
        <v>36</v>
      </c>
      <c r="O142" s="226">
        <v>0.307</v>
      </c>
      <c r="P142" s="226">
        <f>O142*H142</f>
        <v>14.038803</v>
      </c>
      <c r="Q142" s="226">
        <v>1.102E-05</v>
      </c>
      <c r="R142" s="226">
        <f>Q142*H142</f>
        <v>0.00050393357999999999</v>
      </c>
      <c r="S142" s="226">
        <v>0.0060000000000000001</v>
      </c>
      <c r="T142" s="227">
        <f>S142*H142</f>
        <v>0.27437400000000001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228" t="s">
        <v>127</v>
      </c>
      <c r="AT142" s="228" t="s">
        <v>123</v>
      </c>
      <c r="AU142" s="228" t="s">
        <v>128</v>
      </c>
      <c r="AY142" s="14" t="s">
        <v>120</v>
      </c>
      <c r="BE142" s="229">
        <f>IF(N142="základná",J142,0)</f>
        <v>0</v>
      </c>
      <c r="BF142" s="229">
        <f>IF(N142="znížená",J142,0)</f>
        <v>0</v>
      </c>
      <c r="BG142" s="229">
        <f>IF(N142="zákl. prenesená",J142,0)</f>
        <v>0</v>
      </c>
      <c r="BH142" s="229">
        <f>IF(N142="zníž. prenesená",J142,0)</f>
        <v>0</v>
      </c>
      <c r="BI142" s="229">
        <f>IF(N142="nulová",J142,0)</f>
        <v>0</v>
      </c>
      <c r="BJ142" s="14" t="s">
        <v>128</v>
      </c>
      <c r="BK142" s="230">
        <f>ROUND(I142*H142,3)</f>
        <v>0</v>
      </c>
      <c r="BL142" s="14" t="s">
        <v>127</v>
      </c>
      <c r="BM142" s="228" t="s">
        <v>282</v>
      </c>
    </row>
    <row r="143" s="2" customFormat="1" ht="24.15" customHeight="1">
      <c r="A143" s="29"/>
      <c r="B143" s="30"/>
      <c r="C143" s="218" t="s">
        <v>169</v>
      </c>
      <c r="D143" s="218" t="s">
        <v>123</v>
      </c>
      <c r="E143" s="219" t="s">
        <v>141</v>
      </c>
      <c r="F143" s="220" t="s">
        <v>142</v>
      </c>
      <c r="G143" s="221" t="s">
        <v>143</v>
      </c>
      <c r="H143" s="222">
        <v>1.3260000000000001</v>
      </c>
      <c r="I143" s="222">
        <v>0</v>
      </c>
      <c r="J143" s="222">
        <f>ROUND(I143*H143,3)</f>
        <v>0</v>
      </c>
      <c r="K143" s="223"/>
      <c r="L143" s="35"/>
      <c r="M143" s="224" t="s">
        <v>1</v>
      </c>
      <c r="N143" s="225" t="s">
        <v>36</v>
      </c>
      <c r="O143" s="226">
        <v>0.88200000000000001</v>
      </c>
      <c r="P143" s="226">
        <f>O143*H143</f>
        <v>1.169532</v>
      </c>
      <c r="Q143" s="226">
        <v>0</v>
      </c>
      <c r="R143" s="226">
        <f>Q143*H143</f>
        <v>0</v>
      </c>
      <c r="S143" s="226">
        <v>0</v>
      </c>
      <c r="T143" s="227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228" t="s">
        <v>127</v>
      </c>
      <c r="AT143" s="228" t="s">
        <v>123</v>
      </c>
      <c r="AU143" s="228" t="s">
        <v>128</v>
      </c>
      <c r="AY143" s="14" t="s">
        <v>120</v>
      </c>
      <c r="BE143" s="229">
        <f>IF(N143="základná",J143,0)</f>
        <v>0</v>
      </c>
      <c r="BF143" s="229">
        <f>IF(N143="znížená",J143,0)</f>
        <v>0</v>
      </c>
      <c r="BG143" s="229">
        <f>IF(N143="zákl. prenesená",J143,0)</f>
        <v>0</v>
      </c>
      <c r="BH143" s="229">
        <f>IF(N143="zníž. prenesená",J143,0)</f>
        <v>0</v>
      </c>
      <c r="BI143" s="229">
        <f>IF(N143="nulová",J143,0)</f>
        <v>0</v>
      </c>
      <c r="BJ143" s="14" t="s">
        <v>128</v>
      </c>
      <c r="BK143" s="230">
        <f>ROUND(I143*H143,3)</f>
        <v>0</v>
      </c>
      <c r="BL143" s="14" t="s">
        <v>127</v>
      </c>
      <c r="BM143" s="228" t="s">
        <v>283</v>
      </c>
    </row>
    <row r="144" s="2" customFormat="1" ht="24.15" customHeight="1">
      <c r="A144" s="29"/>
      <c r="B144" s="30"/>
      <c r="C144" s="218" t="s">
        <v>177</v>
      </c>
      <c r="D144" s="218" t="s">
        <v>123</v>
      </c>
      <c r="E144" s="219" t="s">
        <v>146</v>
      </c>
      <c r="F144" s="220" t="s">
        <v>147</v>
      </c>
      <c r="G144" s="221" t="s">
        <v>143</v>
      </c>
      <c r="H144" s="222">
        <v>7.2999999999999998</v>
      </c>
      <c r="I144" s="222">
        <v>0</v>
      </c>
      <c r="J144" s="222">
        <f>ROUND(I144*H144,3)</f>
        <v>0</v>
      </c>
      <c r="K144" s="223"/>
      <c r="L144" s="35"/>
      <c r="M144" s="224" t="s">
        <v>1</v>
      </c>
      <c r="N144" s="225" t="s">
        <v>36</v>
      </c>
      <c r="O144" s="226">
        <v>0.61799999999999999</v>
      </c>
      <c r="P144" s="226">
        <f>O144*H144</f>
        <v>4.5114000000000001</v>
      </c>
      <c r="Q144" s="226">
        <v>0</v>
      </c>
      <c r="R144" s="226">
        <f>Q144*H144</f>
        <v>0</v>
      </c>
      <c r="S144" s="226">
        <v>0</v>
      </c>
      <c r="T144" s="227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228" t="s">
        <v>127</v>
      </c>
      <c r="AT144" s="228" t="s">
        <v>123</v>
      </c>
      <c r="AU144" s="228" t="s">
        <v>128</v>
      </c>
      <c r="AY144" s="14" t="s">
        <v>120</v>
      </c>
      <c r="BE144" s="229">
        <f>IF(N144="základná",J144,0)</f>
        <v>0</v>
      </c>
      <c r="BF144" s="229">
        <f>IF(N144="znížená",J144,0)</f>
        <v>0</v>
      </c>
      <c r="BG144" s="229">
        <f>IF(N144="zákl. prenesená",J144,0)</f>
        <v>0</v>
      </c>
      <c r="BH144" s="229">
        <f>IF(N144="zníž. prenesená",J144,0)</f>
        <v>0</v>
      </c>
      <c r="BI144" s="229">
        <f>IF(N144="nulová",J144,0)</f>
        <v>0</v>
      </c>
      <c r="BJ144" s="14" t="s">
        <v>128</v>
      </c>
      <c r="BK144" s="230">
        <f>ROUND(I144*H144,3)</f>
        <v>0</v>
      </c>
      <c r="BL144" s="14" t="s">
        <v>127</v>
      </c>
      <c r="BM144" s="228" t="s">
        <v>284</v>
      </c>
    </row>
    <row r="145" s="2" customFormat="1" ht="21.75" customHeight="1">
      <c r="A145" s="29"/>
      <c r="B145" s="30"/>
      <c r="C145" s="218" t="s">
        <v>182</v>
      </c>
      <c r="D145" s="218" t="s">
        <v>123</v>
      </c>
      <c r="E145" s="219" t="s">
        <v>149</v>
      </c>
      <c r="F145" s="220" t="s">
        <v>150</v>
      </c>
      <c r="G145" s="221" t="s">
        <v>143</v>
      </c>
      <c r="H145" s="222">
        <v>1.3260000000000001</v>
      </c>
      <c r="I145" s="222">
        <v>0</v>
      </c>
      <c r="J145" s="222">
        <f>ROUND(I145*H145,3)</f>
        <v>0</v>
      </c>
      <c r="K145" s="223"/>
      <c r="L145" s="35"/>
      <c r="M145" s="224" t="s">
        <v>1</v>
      </c>
      <c r="N145" s="225" t="s">
        <v>36</v>
      </c>
      <c r="O145" s="226">
        <v>0.59799999999999998</v>
      </c>
      <c r="P145" s="226">
        <f>O145*H145</f>
        <v>0.79294799999999999</v>
      </c>
      <c r="Q145" s="226">
        <v>0</v>
      </c>
      <c r="R145" s="226">
        <f>Q145*H145</f>
        <v>0</v>
      </c>
      <c r="S145" s="226">
        <v>0</v>
      </c>
      <c r="T145" s="227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228" t="s">
        <v>127</v>
      </c>
      <c r="AT145" s="228" t="s">
        <v>123</v>
      </c>
      <c r="AU145" s="228" t="s">
        <v>128</v>
      </c>
      <c r="AY145" s="14" t="s">
        <v>120</v>
      </c>
      <c r="BE145" s="229">
        <f>IF(N145="základná",J145,0)</f>
        <v>0</v>
      </c>
      <c r="BF145" s="229">
        <f>IF(N145="znížená",J145,0)</f>
        <v>0</v>
      </c>
      <c r="BG145" s="229">
        <f>IF(N145="zákl. prenesená",J145,0)</f>
        <v>0</v>
      </c>
      <c r="BH145" s="229">
        <f>IF(N145="zníž. prenesená",J145,0)</f>
        <v>0</v>
      </c>
      <c r="BI145" s="229">
        <f>IF(N145="nulová",J145,0)</f>
        <v>0</v>
      </c>
      <c r="BJ145" s="14" t="s">
        <v>128</v>
      </c>
      <c r="BK145" s="230">
        <f>ROUND(I145*H145,3)</f>
        <v>0</v>
      </c>
      <c r="BL145" s="14" t="s">
        <v>127</v>
      </c>
      <c r="BM145" s="228" t="s">
        <v>285</v>
      </c>
    </row>
    <row r="146" s="2" customFormat="1" ht="24.15" customHeight="1">
      <c r="A146" s="29"/>
      <c r="B146" s="30"/>
      <c r="C146" s="218" t="s">
        <v>188</v>
      </c>
      <c r="D146" s="218" t="s">
        <v>123</v>
      </c>
      <c r="E146" s="219" t="s">
        <v>153</v>
      </c>
      <c r="F146" s="220" t="s">
        <v>154</v>
      </c>
      <c r="G146" s="221" t="s">
        <v>143</v>
      </c>
      <c r="H146" s="222">
        <v>18.960000000000001</v>
      </c>
      <c r="I146" s="222">
        <v>0</v>
      </c>
      <c r="J146" s="222">
        <f>ROUND(I146*H146,3)</f>
        <v>0</v>
      </c>
      <c r="K146" s="223"/>
      <c r="L146" s="35"/>
      <c r="M146" s="224" t="s">
        <v>1</v>
      </c>
      <c r="N146" s="225" t="s">
        <v>36</v>
      </c>
      <c r="O146" s="226">
        <v>0.0070000000000000001</v>
      </c>
      <c r="P146" s="226">
        <f>O146*H146</f>
        <v>0.13272000000000001</v>
      </c>
      <c r="Q146" s="226">
        <v>0</v>
      </c>
      <c r="R146" s="226">
        <f>Q146*H146</f>
        <v>0</v>
      </c>
      <c r="S146" s="226">
        <v>0</v>
      </c>
      <c r="T146" s="227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228" t="s">
        <v>127</v>
      </c>
      <c r="AT146" s="228" t="s">
        <v>123</v>
      </c>
      <c r="AU146" s="228" t="s">
        <v>128</v>
      </c>
      <c r="AY146" s="14" t="s">
        <v>120</v>
      </c>
      <c r="BE146" s="229">
        <f>IF(N146="základná",J146,0)</f>
        <v>0</v>
      </c>
      <c r="BF146" s="229">
        <f>IF(N146="znížená",J146,0)</f>
        <v>0</v>
      </c>
      <c r="BG146" s="229">
        <f>IF(N146="zákl. prenesená",J146,0)</f>
        <v>0</v>
      </c>
      <c r="BH146" s="229">
        <f>IF(N146="zníž. prenesená",J146,0)</f>
        <v>0</v>
      </c>
      <c r="BI146" s="229">
        <f>IF(N146="nulová",J146,0)</f>
        <v>0</v>
      </c>
      <c r="BJ146" s="14" t="s">
        <v>128</v>
      </c>
      <c r="BK146" s="230">
        <f>ROUND(I146*H146,3)</f>
        <v>0</v>
      </c>
      <c r="BL146" s="14" t="s">
        <v>127</v>
      </c>
      <c r="BM146" s="228" t="s">
        <v>286</v>
      </c>
    </row>
    <row r="147" s="2" customFormat="1" ht="24.15" customHeight="1">
      <c r="A147" s="29"/>
      <c r="B147" s="30"/>
      <c r="C147" s="218" t="s">
        <v>193</v>
      </c>
      <c r="D147" s="218" t="s">
        <v>123</v>
      </c>
      <c r="E147" s="219" t="s">
        <v>157</v>
      </c>
      <c r="F147" s="220" t="s">
        <v>158</v>
      </c>
      <c r="G147" s="221" t="s">
        <v>143</v>
      </c>
      <c r="H147" s="222">
        <v>2.3199999999999998</v>
      </c>
      <c r="I147" s="222">
        <v>0</v>
      </c>
      <c r="J147" s="222">
        <f>ROUND(I147*H147,3)</f>
        <v>0</v>
      </c>
      <c r="K147" s="223"/>
      <c r="L147" s="35"/>
      <c r="M147" s="224" t="s">
        <v>1</v>
      </c>
      <c r="N147" s="225" t="s">
        <v>36</v>
      </c>
      <c r="O147" s="226">
        <v>0.89000000000000001</v>
      </c>
      <c r="P147" s="226">
        <f>O147*H147</f>
        <v>2.0648</v>
      </c>
      <c r="Q147" s="226">
        <v>0</v>
      </c>
      <c r="R147" s="226">
        <f>Q147*H147</f>
        <v>0</v>
      </c>
      <c r="S147" s="226">
        <v>0</v>
      </c>
      <c r="T147" s="227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228" t="s">
        <v>127</v>
      </c>
      <c r="AT147" s="228" t="s">
        <v>123</v>
      </c>
      <c r="AU147" s="228" t="s">
        <v>128</v>
      </c>
      <c r="AY147" s="14" t="s">
        <v>120</v>
      </c>
      <c r="BE147" s="229">
        <f>IF(N147="základná",J147,0)</f>
        <v>0</v>
      </c>
      <c r="BF147" s="229">
        <f>IF(N147="znížená",J147,0)</f>
        <v>0</v>
      </c>
      <c r="BG147" s="229">
        <f>IF(N147="zákl. prenesená",J147,0)</f>
        <v>0</v>
      </c>
      <c r="BH147" s="229">
        <f>IF(N147="zníž. prenesená",J147,0)</f>
        <v>0</v>
      </c>
      <c r="BI147" s="229">
        <f>IF(N147="nulová",J147,0)</f>
        <v>0</v>
      </c>
      <c r="BJ147" s="14" t="s">
        <v>128</v>
      </c>
      <c r="BK147" s="230">
        <f>ROUND(I147*H147,3)</f>
        <v>0</v>
      </c>
      <c r="BL147" s="14" t="s">
        <v>127</v>
      </c>
      <c r="BM147" s="228" t="s">
        <v>287</v>
      </c>
    </row>
    <row r="148" s="2" customFormat="1" ht="24.15" customHeight="1">
      <c r="A148" s="29"/>
      <c r="B148" s="30"/>
      <c r="C148" s="218" t="s">
        <v>180</v>
      </c>
      <c r="D148" s="218" t="s">
        <v>123</v>
      </c>
      <c r="E148" s="219" t="s">
        <v>160</v>
      </c>
      <c r="F148" s="220" t="s">
        <v>161</v>
      </c>
      <c r="G148" s="221" t="s">
        <v>143</v>
      </c>
      <c r="H148" s="222">
        <v>6.75</v>
      </c>
      <c r="I148" s="222">
        <v>0</v>
      </c>
      <c r="J148" s="222">
        <f>ROUND(I148*H148,3)</f>
        <v>0</v>
      </c>
      <c r="K148" s="223"/>
      <c r="L148" s="35"/>
      <c r="M148" s="224" t="s">
        <v>1</v>
      </c>
      <c r="N148" s="225" t="s">
        <v>36</v>
      </c>
      <c r="O148" s="226">
        <v>0.10000000000000001</v>
      </c>
      <c r="P148" s="226">
        <f>O148*H148</f>
        <v>0.67500000000000004</v>
      </c>
      <c r="Q148" s="226">
        <v>0</v>
      </c>
      <c r="R148" s="226">
        <f>Q148*H148</f>
        <v>0</v>
      </c>
      <c r="S148" s="226">
        <v>0</v>
      </c>
      <c r="T148" s="227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228" t="s">
        <v>127</v>
      </c>
      <c r="AT148" s="228" t="s">
        <v>123</v>
      </c>
      <c r="AU148" s="228" t="s">
        <v>128</v>
      </c>
      <c r="AY148" s="14" t="s">
        <v>120</v>
      </c>
      <c r="BE148" s="229">
        <f>IF(N148="základná",J148,0)</f>
        <v>0</v>
      </c>
      <c r="BF148" s="229">
        <f>IF(N148="znížená",J148,0)</f>
        <v>0</v>
      </c>
      <c r="BG148" s="229">
        <f>IF(N148="zákl. prenesená",J148,0)</f>
        <v>0</v>
      </c>
      <c r="BH148" s="229">
        <f>IF(N148="zníž. prenesená",J148,0)</f>
        <v>0</v>
      </c>
      <c r="BI148" s="229">
        <f>IF(N148="nulová",J148,0)</f>
        <v>0</v>
      </c>
      <c r="BJ148" s="14" t="s">
        <v>128</v>
      </c>
      <c r="BK148" s="230">
        <f>ROUND(I148*H148,3)</f>
        <v>0</v>
      </c>
      <c r="BL148" s="14" t="s">
        <v>127</v>
      </c>
      <c r="BM148" s="228" t="s">
        <v>288</v>
      </c>
    </row>
    <row r="149" s="2" customFormat="1" ht="24.15" customHeight="1">
      <c r="A149" s="29"/>
      <c r="B149" s="30"/>
      <c r="C149" s="218" t="s">
        <v>202</v>
      </c>
      <c r="D149" s="218" t="s">
        <v>123</v>
      </c>
      <c r="E149" s="219" t="s">
        <v>164</v>
      </c>
      <c r="F149" s="220" t="s">
        <v>165</v>
      </c>
      <c r="G149" s="221" t="s">
        <v>143</v>
      </c>
      <c r="H149" s="222">
        <v>19.449999999999999</v>
      </c>
      <c r="I149" s="222">
        <v>0</v>
      </c>
      <c r="J149" s="222">
        <f>ROUND(I149*H149,3)</f>
        <v>0</v>
      </c>
      <c r="K149" s="223"/>
      <c r="L149" s="35"/>
      <c r="M149" s="224" t="s">
        <v>1</v>
      </c>
      <c r="N149" s="225" t="s">
        <v>36</v>
      </c>
      <c r="O149" s="226">
        <v>0</v>
      </c>
      <c r="P149" s="226">
        <f>O149*H149</f>
        <v>0</v>
      </c>
      <c r="Q149" s="226">
        <v>0</v>
      </c>
      <c r="R149" s="226">
        <f>Q149*H149</f>
        <v>0</v>
      </c>
      <c r="S149" s="226">
        <v>0</v>
      </c>
      <c r="T149" s="227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228" t="s">
        <v>127</v>
      </c>
      <c r="AT149" s="228" t="s">
        <v>123</v>
      </c>
      <c r="AU149" s="228" t="s">
        <v>128</v>
      </c>
      <c r="AY149" s="14" t="s">
        <v>120</v>
      </c>
      <c r="BE149" s="229">
        <f>IF(N149="základná",J149,0)</f>
        <v>0</v>
      </c>
      <c r="BF149" s="229">
        <f>IF(N149="znížená",J149,0)</f>
        <v>0</v>
      </c>
      <c r="BG149" s="229">
        <f>IF(N149="zákl. prenesená",J149,0)</f>
        <v>0</v>
      </c>
      <c r="BH149" s="229">
        <f>IF(N149="zníž. prenesená",J149,0)</f>
        <v>0</v>
      </c>
      <c r="BI149" s="229">
        <f>IF(N149="nulová",J149,0)</f>
        <v>0</v>
      </c>
      <c r="BJ149" s="14" t="s">
        <v>128</v>
      </c>
      <c r="BK149" s="230">
        <f>ROUND(I149*H149,3)</f>
        <v>0</v>
      </c>
      <c r="BL149" s="14" t="s">
        <v>127</v>
      </c>
      <c r="BM149" s="228" t="s">
        <v>289</v>
      </c>
    </row>
    <row r="150" s="12" customFormat="1" ht="22.8" customHeight="1">
      <c r="A150" s="12"/>
      <c r="B150" s="203"/>
      <c r="C150" s="204"/>
      <c r="D150" s="205" t="s">
        <v>69</v>
      </c>
      <c r="E150" s="216" t="s">
        <v>167</v>
      </c>
      <c r="F150" s="216" t="s">
        <v>168</v>
      </c>
      <c r="G150" s="204"/>
      <c r="H150" s="204"/>
      <c r="I150" s="204"/>
      <c r="J150" s="217">
        <f>BK150</f>
        <v>0</v>
      </c>
      <c r="K150" s="204"/>
      <c r="L150" s="208"/>
      <c r="M150" s="209"/>
      <c r="N150" s="210"/>
      <c r="O150" s="210"/>
      <c r="P150" s="211">
        <f>P151</f>
        <v>0.56700000000000006</v>
      </c>
      <c r="Q150" s="210"/>
      <c r="R150" s="211">
        <f>R151</f>
        <v>0</v>
      </c>
      <c r="S150" s="210"/>
      <c r="T150" s="212">
        <f>T151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3" t="s">
        <v>78</v>
      </c>
      <c r="AT150" s="214" t="s">
        <v>69</v>
      </c>
      <c r="AU150" s="214" t="s">
        <v>78</v>
      </c>
      <c r="AY150" s="213" t="s">
        <v>120</v>
      </c>
      <c r="BK150" s="215">
        <f>BK151</f>
        <v>0</v>
      </c>
    </row>
    <row r="151" s="2" customFormat="1" ht="24.15" customHeight="1">
      <c r="A151" s="29"/>
      <c r="B151" s="30"/>
      <c r="C151" s="218" t="s">
        <v>206</v>
      </c>
      <c r="D151" s="218" t="s">
        <v>123</v>
      </c>
      <c r="E151" s="219" t="s">
        <v>170</v>
      </c>
      <c r="F151" s="220" t="s">
        <v>171</v>
      </c>
      <c r="G151" s="221" t="s">
        <v>143</v>
      </c>
      <c r="H151" s="222">
        <v>1.3500000000000001</v>
      </c>
      <c r="I151" s="222">
        <v>0</v>
      </c>
      <c r="J151" s="222">
        <f>ROUND(I151*H151,3)</f>
        <v>0</v>
      </c>
      <c r="K151" s="223"/>
      <c r="L151" s="35"/>
      <c r="M151" s="224" t="s">
        <v>1</v>
      </c>
      <c r="N151" s="225" t="s">
        <v>36</v>
      </c>
      <c r="O151" s="226">
        <v>0.41999999999999998</v>
      </c>
      <c r="P151" s="226">
        <f>O151*H151</f>
        <v>0.56700000000000006</v>
      </c>
      <c r="Q151" s="226">
        <v>0</v>
      </c>
      <c r="R151" s="226">
        <f>Q151*H151</f>
        <v>0</v>
      </c>
      <c r="S151" s="226">
        <v>0</v>
      </c>
      <c r="T151" s="227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228" t="s">
        <v>127</v>
      </c>
      <c r="AT151" s="228" t="s">
        <v>123</v>
      </c>
      <c r="AU151" s="228" t="s">
        <v>128</v>
      </c>
      <c r="AY151" s="14" t="s">
        <v>120</v>
      </c>
      <c r="BE151" s="229">
        <f>IF(N151="základná",J151,0)</f>
        <v>0</v>
      </c>
      <c r="BF151" s="229">
        <f>IF(N151="znížená",J151,0)</f>
        <v>0</v>
      </c>
      <c r="BG151" s="229">
        <f>IF(N151="zákl. prenesená",J151,0)</f>
        <v>0</v>
      </c>
      <c r="BH151" s="229">
        <f>IF(N151="zníž. prenesená",J151,0)</f>
        <v>0</v>
      </c>
      <c r="BI151" s="229">
        <f>IF(N151="nulová",J151,0)</f>
        <v>0</v>
      </c>
      <c r="BJ151" s="14" t="s">
        <v>128</v>
      </c>
      <c r="BK151" s="230">
        <f>ROUND(I151*H151,3)</f>
        <v>0</v>
      </c>
      <c r="BL151" s="14" t="s">
        <v>127</v>
      </c>
      <c r="BM151" s="228" t="s">
        <v>290</v>
      </c>
    </row>
    <row r="152" s="12" customFormat="1" ht="25.92" customHeight="1">
      <c r="A152" s="12"/>
      <c r="B152" s="203"/>
      <c r="C152" s="204"/>
      <c r="D152" s="205" t="s">
        <v>69</v>
      </c>
      <c r="E152" s="206" t="s">
        <v>173</v>
      </c>
      <c r="F152" s="206" t="s">
        <v>174</v>
      </c>
      <c r="G152" s="204"/>
      <c r="H152" s="204"/>
      <c r="I152" s="204"/>
      <c r="J152" s="207">
        <f>BK152</f>
        <v>0</v>
      </c>
      <c r="K152" s="204"/>
      <c r="L152" s="208"/>
      <c r="M152" s="209"/>
      <c r="N152" s="210"/>
      <c r="O152" s="210"/>
      <c r="P152" s="211">
        <f>P153+P156+P163+P166+P170</f>
        <v>90.337812760000006</v>
      </c>
      <c r="Q152" s="210"/>
      <c r="R152" s="211">
        <f>R153+R156+R163+R166+R170</f>
        <v>0.64434900319999999</v>
      </c>
      <c r="S152" s="210"/>
      <c r="T152" s="212">
        <f>T153+T156+T163+T166+T170</f>
        <v>1.0517669999999999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13" t="s">
        <v>128</v>
      </c>
      <c r="AT152" s="214" t="s">
        <v>69</v>
      </c>
      <c r="AU152" s="214" t="s">
        <v>70</v>
      </c>
      <c r="AY152" s="213" t="s">
        <v>120</v>
      </c>
      <c r="BK152" s="215">
        <f>BK153+BK156+BK163+BK166+BK170</f>
        <v>0</v>
      </c>
    </row>
    <row r="153" s="12" customFormat="1" ht="22.8" customHeight="1">
      <c r="A153" s="12"/>
      <c r="B153" s="203"/>
      <c r="C153" s="204"/>
      <c r="D153" s="205" t="s">
        <v>69</v>
      </c>
      <c r="E153" s="216" t="s">
        <v>175</v>
      </c>
      <c r="F153" s="216" t="s">
        <v>176</v>
      </c>
      <c r="G153" s="204"/>
      <c r="H153" s="204"/>
      <c r="I153" s="204"/>
      <c r="J153" s="217">
        <f>BK153</f>
        <v>0</v>
      </c>
      <c r="K153" s="204"/>
      <c r="L153" s="208"/>
      <c r="M153" s="209"/>
      <c r="N153" s="210"/>
      <c r="O153" s="210"/>
      <c r="P153" s="211">
        <f>SUM(P154:P155)</f>
        <v>35.545688640000002</v>
      </c>
      <c r="Q153" s="210"/>
      <c r="R153" s="211">
        <f>SUM(R154:R155)</f>
        <v>0.3716121456</v>
      </c>
      <c r="S153" s="210"/>
      <c r="T153" s="212">
        <f>SUM(T154:T155)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13" t="s">
        <v>128</v>
      </c>
      <c r="AT153" s="214" t="s">
        <v>69</v>
      </c>
      <c r="AU153" s="214" t="s">
        <v>78</v>
      </c>
      <c r="AY153" s="213" t="s">
        <v>120</v>
      </c>
      <c r="BK153" s="215">
        <f>SUM(BK154:BK155)</f>
        <v>0</v>
      </c>
    </row>
    <row r="154" s="2" customFormat="1" ht="37.8" customHeight="1">
      <c r="A154" s="29"/>
      <c r="B154" s="30"/>
      <c r="C154" s="218" t="s">
        <v>210</v>
      </c>
      <c r="D154" s="218" t="s">
        <v>123</v>
      </c>
      <c r="E154" s="219" t="s">
        <v>178</v>
      </c>
      <c r="F154" s="220" t="s">
        <v>179</v>
      </c>
      <c r="G154" s="221" t="s">
        <v>132</v>
      </c>
      <c r="H154" s="222">
        <v>45.728999999999999</v>
      </c>
      <c r="I154" s="222">
        <v>0</v>
      </c>
      <c r="J154" s="222">
        <f>ROUND(I154*H154,3)</f>
        <v>0</v>
      </c>
      <c r="K154" s="223"/>
      <c r="L154" s="35"/>
      <c r="M154" s="224" t="s">
        <v>1</v>
      </c>
      <c r="N154" s="225" t="s">
        <v>36</v>
      </c>
      <c r="O154" s="226">
        <v>0.76815999999999995</v>
      </c>
      <c r="P154" s="226">
        <f>O154*H154</f>
        <v>35.12718864</v>
      </c>
      <c r="Q154" s="226">
        <v>0.0081264000000000006</v>
      </c>
      <c r="R154" s="226">
        <f>Q154*H154</f>
        <v>0.3716121456</v>
      </c>
      <c r="S154" s="226">
        <v>0</v>
      </c>
      <c r="T154" s="227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228" t="s">
        <v>180</v>
      </c>
      <c r="AT154" s="228" t="s">
        <v>123</v>
      </c>
      <c r="AU154" s="228" t="s">
        <v>128</v>
      </c>
      <c r="AY154" s="14" t="s">
        <v>120</v>
      </c>
      <c r="BE154" s="229">
        <f>IF(N154="základná",J154,0)</f>
        <v>0</v>
      </c>
      <c r="BF154" s="229">
        <f>IF(N154="znížená",J154,0)</f>
        <v>0</v>
      </c>
      <c r="BG154" s="229">
        <f>IF(N154="zákl. prenesená",J154,0)</f>
        <v>0</v>
      </c>
      <c r="BH154" s="229">
        <f>IF(N154="zníž. prenesená",J154,0)</f>
        <v>0</v>
      </c>
      <c r="BI154" s="229">
        <f>IF(N154="nulová",J154,0)</f>
        <v>0</v>
      </c>
      <c r="BJ154" s="14" t="s">
        <v>128</v>
      </c>
      <c r="BK154" s="230">
        <f>ROUND(I154*H154,3)</f>
        <v>0</v>
      </c>
      <c r="BL154" s="14" t="s">
        <v>180</v>
      </c>
      <c r="BM154" s="228" t="s">
        <v>291</v>
      </c>
    </row>
    <row r="155" s="2" customFormat="1" ht="21.75" customHeight="1">
      <c r="A155" s="29"/>
      <c r="B155" s="30"/>
      <c r="C155" s="218" t="s">
        <v>7</v>
      </c>
      <c r="D155" s="218" t="s">
        <v>123</v>
      </c>
      <c r="E155" s="219" t="s">
        <v>183</v>
      </c>
      <c r="F155" s="220" t="s">
        <v>184</v>
      </c>
      <c r="G155" s="221" t="s">
        <v>143</v>
      </c>
      <c r="H155" s="222">
        <v>0.372</v>
      </c>
      <c r="I155" s="222">
        <v>0</v>
      </c>
      <c r="J155" s="222">
        <f>ROUND(I155*H155,3)</f>
        <v>0</v>
      </c>
      <c r="K155" s="223"/>
      <c r="L155" s="35"/>
      <c r="M155" s="224" t="s">
        <v>1</v>
      </c>
      <c r="N155" s="225" t="s">
        <v>36</v>
      </c>
      <c r="O155" s="226">
        <v>1.125</v>
      </c>
      <c r="P155" s="226">
        <f>O155*H155</f>
        <v>0.41849999999999998</v>
      </c>
      <c r="Q155" s="226">
        <v>0</v>
      </c>
      <c r="R155" s="226">
        <f>Q155*H155</f>
        <v>0</v>
      </c>
      <c r="S155" s="226">
        <v>0</v>
      </c>
      <c r="T155" s="227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228" t="s">
        <v>180</v>
      </c>
      <c r="AT155" s="228" t="s">
        <v>123</v>
      </c>
      <c r="AU155" s="228" t="s">
        <v>128</v>
      </c>
      <c r="AY155" s="14" t="s">
        <v>120</v>
      </c>
      <c r="BE155" s="229">
        <f>IF(N155="základná",J155,0)</f>
        <v>0</v>
      </c>
      <c r="BF155" s="229">
        <f>IF(N155="znížená",J155,0)</f>
        <v>0</v>
      </c>
      <c r="BG155" s="229">
        <f>IF(N155="zákl. prenesená",J155,0)</f>
        <v>0</v>
      </c>
      <c r="BH155" s="229">
        <f>IF(N155="zníž. prenesená",J155,0)</f>
        <v>0</v>
      </c>
      <c r="BI155" s="229">
        <f>IF(N155="nulová",J155,0)</f>
        <v>0</v>
      </c>
      <c r="BJ155" s="14" t="s">
        <v>128</v>
      </c>
      <c r="BK155" s="230">
        <f>ROUND(I155*H155,3)</f>
        <v>0</v>
      </c>
      <c r="BL155" s="14" t="s">
        <v>180</v>
      </c>
      <c r="BM155" s="228" t="s">
        <v>292</v>
      </c>
    </row>
    <row r="156" s="12" customFormat="1" ht="22.8" customHeight="1">
      <c r="A156" s="12"/>
      <c r="B156" s="203"/>
      <c r="C156" s="204"/>
      <c r="D156" s="205" t="s">
        <v>69</v>
      </c>
      <c r="E156" s="216" t="s">
        <v>186</v>
      </c>
      <c r="F156" s="216" t="s">
        <v>187</v>
      </c>
      <c r="G156" s="204"/>
      <c r="H156" s="204"/>
      <c r="I156" s="204"/>
      <c r="J156" s="217">
        <f>BK156</f>
        <v>0</v>
      </c>
      <c r="K156" s="204"/>
      <c r="L156" s="208"/>
      <c r="M156" s="209"/>
      <c r="N156" s="210"/>
      <c r="O156" s="210"/>
      <c r="P156" s="211">
        <f>SUM(P157:P162)</f>
        <v>8.7296219999999991</v>
      </c>
      <c r="Q156" s="210"/>
      <c r="R156" s="211">
        <f>SUM(R157:R162)</f>
        <v>0.082908000000000009</v>
      </c>
      <c r="S156" s="210"/>
      <c r="T156" s="212">
        <f>SUM(T157:T162)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13" t="s">
        <v>128</v>
      </c>
      <c r="AT156" s="214" t="s">
        <v>69</v>
      </c>
      <c r="AU156" s="214" t="s">
        <v>78</v>
      </c>
      <c r="AY156" s="213" t="s">
        <v>120</v>
      </c>
      <c r="BK156" s="215">
        <f>SUM(BK157:BK162)</f>
        <v>0</v>
      </c>
    </row>
    <row r="157" s="2" customFormat="1" ht="37.8" customHeight="1">
      <c r="A157" s="29"/>
      <c r="B157" s="30"/>
      <c r="C157" s="218" t="s">
        <v>219</v>
      </c>
      <c r="D157" s="218" t="s">
        <v>123</v>
      </c>
      <c r="E157" s="219" t="s">
        <v>189</v>
      </c>
      <c r="F157" s="220" t="s">
        <v>190</v>
      </c>
      <c r="G157" s="221" t="s">
        <v>191</v>
      </c>
      <c r="H157" s="222">
        <v>2</v>
      </c>
      <c r="I157" s="222">
        <v>0</v>
      </c>
      <c r="J157" s="222">
        <f>ROUND(I157*H157,3)</f>
        <v>0</v>
      </c>
      <c r="K157" s="223"/>
      <c r="L157" s="35"/>
      <c r="M157" s="224" t="s">
        <v>1</v>
      </c>
      <c r="N157" s="225" t="s">
        <v>36</v>
      </c>
      <c r="O157" s="226">
        <v>1.2250099999999999</v>
      </c>
      <c r="P157" s="226">
        <f>O157*H157</f>
        <v>2.4500199999999999</v>
      </c>
      <c r="Q157" s="226">
        <v>0</v>
      </c>
      <c r="R157" s="226">
        <f>Q157*H157</f>
        <v>0</v>
      </c>
      <c r="S157" s="226">
        <v>0</v>
      </c>
      <c r="T157" s="227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228" t="s">
        <v>180</v>
      </c>
      <c r="AT157" s="228" t="s">
        <v>123</v>
      </c>
      <c r="AU157" s="228" t="s">
        <v>128</v>
      </c>
      <c r="AY157" s="14" t="s">
        <v>120</v>
      </c>
      <c r="BE157" s="229">
        <f>IF(N157="základná",J157,0)</f>
        <v>0</v>
      </c>
      <c r="BF157" s="229">
        <f>IF(N157="znížená",J157,0)</f>
        <v>0</v>
      </c>
      <c r="BG157" s="229">
        <f>IF(N157="zákl. prenesená",J157,0)</f>
        <v>0</v>
      </c>
      <c r="BH157" s="229">
        <f>IF(N157="zníž. prenesená",J157,0)</f>
        <v>0</v>
      </c>
      <c r="BI157" s="229">
        <f>IF(N157="nulová",J157,0)</f>
        <v>0</v>
      </c>
      <c r="BJ157" s="14" t="s">
        <v>128</v>
      </c>
      <c r="BK157" s="230">
        <f>ROUND(I157*H157,3)</f>
        <v>0</v>
      </c>
      <c r="BL157" s="14" t="s">
        <v>180</v>
      </c>
      <c r="BM157" s="228" t="s">
        <v>293</v>
      </c>
    </row>
    <row r="158" s="2" customFormat="1" ht="24.15" customHeight="1">
      <c r="A158" s="29"/>
      <c r="B158" s="30"/>
      <c r="C158" s="231" t="s">
        <v>225</v>
      </c>
      <c r="D158" s="231" t="s">
        <v>194</v>
      </c>
      <c r="E158" s="232" t="s">
        <v>195</v>
      </c>
      <c r="F158" s="233" t="s">
        <v>196</v>
      </c>
      <c r="G158" s="234" t="s">
        <v>191</v>
      </c>
      <c r="H158" s="235">
        <v>2</v>
      </c>
      <c r="I158" s="235">
        <v>0</v>
      </c>
      <c r="J158" s="235">
        <f>ROUND(I158*H158,3)</f>
        <v>0</v>
      </c>
      <c r="K158" s="236"/>
      <c r="L158" s="237"/>
      <c r="M158" s="238" t="s">
        <v>1</v>
      </c>
      <c r="N158" s="239" t="s">
        <v>36</v>
      </c>
      <c r="O158" s="226">
        <v>0</v>
      </c>
      <c r="P158" s="226">
        <f>O158*H158</f>
        <v>0</v>
      </c>
      <c r="Q158" s="226">
        <v>0.001</v>
      </c>
      <c r="R158" s="226">
        <f>Q158*H158</f>
        <v>0.002</v>
      </c>
      <c r="S158" s="226">
        <v>0</v>
      </c>
      <c r="T158" s="227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228" t="s">
        <v>197</v>
      </c>
      <c r="AT158" s="228" t="s">
        <v>194</v>
      </c>
      <c r="AU158" s="228" t="s">
        <v>128</v>
      </c>
      <c r="AY158" s="14" t="s">
        <v>120</v>
      </c>
      <c r="BE158" s="229">
        <f>IF(N158="základná",J158,0)</f>
        <v>0</v>
      </c>
      <c r="BF158" s="229">
        <f>IF(N158="znížená",J158,0)</f>
        <v>0</v>
      </c>
      <c r="BG158" s="229">
        <f>IF(N158="zákl. prenesená",J158,0)</f>
        <v>0</v>
      </c>
      <c r="BH158" s="229">
        <f>IF(N158="zníž. prenesená",J158,0)</f>
        <v>0</v>
      </c>
      <c r="BI158" s="229">
        <f>IF(N158="nulová",J158,0)</f>
        <v>0</v>
      </c>
      <c r="BJ158" s="14" t="s">
        <v>128</v>
      </c>
      <c r="BK158" s="230">
        <f>ROUND(I158*H158,3)</f>
        <v>0</v>
      </c>
      <c r="BL158" s="14" t="s">
        <v>180</v>
      </c>
      <c r="BM158" s="228" t="s">
        <v>294</v>
      </c>
    </row>
    <row r="159" s="2" customFormat="1" ht="24.15" customHeight="1">
      <c r="A159" s="29"/>
      <c r="B159" s="30"/>
      <c r="C159" s="231" t="s">
        <v>232</v>
      </c>
      <c r="D159" s="231" t="s">
        <v>194</v>
      </c>
      <c r="E159" s="232" t="s">
        <v>199</v>
      </c>
      <c r="F159" s="233" t="s">
        <v>200</v>
      </c>
      <c r="G159" s="234" t="s">
        <v>191</v>
      </c>
      <c r="H159" s="235">
        <v>2</v>
      </c>
      <c r="I159" s="235">
        <v>0</v>
      </c>
      <c r="J159" s="235">
        <f>ROUND(I159*H159,3)</f>
        <v>0</v>
      </c>
      <c r="K159" s="236"/>
      <c r="L159" s="237"/>
      <c r="M159" s="238" t="s">
        <v>1</v>
      </c>
      <c r="N159" s="239" t="s">
        <v>36</v>
      </c>
      <c r="O159" s="226">
        <v>0</v>
      </c>
      <c r="P159" s="226">
        <f>O159*H159</f>
        <v>0</v>
      </c>
      <c r="Q159" s="226">
        <v>0.025000000000000001</v>
      </c>
      <c r="R159" s="226">
        <f>Q159*H159</f>
        <v>0.050000000000000003</v>
      </c>
      <c r="S159" s="226">
        <v>0</v>
      </c>
      <c r="T159" s="227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228" t="s">
        <v>197</v>
      </c>
      <c r="AT159" s="228" t="s">
        <v>194</v>
      </c>
      <c r="AU159" s="228" t="s">
        <v>128</v>
      </c>
      <c r="AY159" s="14" t="s">
        <v>120</v>
      </c>
      <c r="BE159" s="229">
        <f>IF(N159="základná",J159,0)</f>
        <v>0</v>
      </c>
      <c r="BF159" s="229">
        <f>IF(N159="znížená",J159,0)</f>
        <v>0</v>
      </c>
      <c r="BG159" s="229">
        <f>IF(N159="zákl. prenesená",J159,0)</f>
        <v>0</v>
      </c>
      <c r="BH159" s="229">
        <f>IF(N159="zníž. prenesená",J159,0)</f>
        <v>0</v>
      </c>
      <c r="BI159" s="229">
        <f>IF(N159="nulová",J159,0)</f>
        <v>0</v>
      </c>
      <c r="BJ159" s="14" t="s">
        <v>128</v>
      </c>
      <c r="BK159" s="230">
        <f>ROUND(I159*H159,3)</f>
        <v>0</v>
      </c>
      <c r="BL159" s="14" t="s">
        <v>180</v>
      </c>
      <c r="BM159" s="228" t="s">
        <v>295</v>
      </c>
    </row>
    <row r="160" s="2" customFormat="1" ht="21.75" customHeight="1">
      <c r="A160" s="29"/>
      <c r="B160" s="30"/>
      <c r="C160" s="218" t="s">
        <v>237</v>
      </c>
      <c r="D160" s="218" t="s">
        <v>123</v>
      </c>
      <c r="E160" s="219" t="s">
        <v>203</v>
      </c>
      <c r="F160" s="220" t="s">
        <v>204</v>
      </c>
      <c r="G160" s="221" t="s">
        <v>191</v>
      </c>
      <c r="H160" s="222">
        <v>2</v>
      </c>
      <c r="I160" s="222">
        <v>0</v>
      </c>
      <c r="J160" s="222">
        <f>ROUND(I160*H160,3)</f>
        <v>0</v>
      </c>
      <c r="K160" s="223"/>
      <c r="L160" s="35"/>
      <c r="M160" s="224" t="s">
        <v>1</v>
      </c>
      <c r="N160" s="225" t="s">
        <v>36</v>
      </c>
      <c r="O160" s="226">
        <v>3.0437699999999999</v>
      </c>
      <c r="P160" s="226">
        <f>O160*H160</f>
        <v>6.0875399999999997</v>
      </c>
      <c r="Q160" s="226">
        <v>0.00045399999999999998</v>
      </c>
      <c r="R160" s="226">
        <f>Q160*H160</f>
        <v>0.00090799999999999995</v>
      </c>
      <c r="S160" s="226">
        <v>0</v>
      </c>
      <c r="T160" s="227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228" t="s">
        <v>180</v>
      </c>
      <c r="AT160" s="228" t="s">
        <v>123</v>
      </c>
      <c r="AU160" s="228" t="s">
        <v>128</v>
      </c>
      <c r="AY160" s="14" t="s">
        <v>120</v>
      </c>
      <c r="BE160" s="229">
        <f>IF(N160="základná",J160,0)</f>
        <v>0</v>
      </c>
      <c r="BF160" s="229">
        <f>IF(N160="znížená",J160,0)</f>
        <v>0</v>
      </c>
      <c r="BG160" s="229">
        <f>IF(N160="zákl. prenesená",J160,0)</f>
        <v>0</v>
      </c>
      <c r="BH160" s="229">
        <f>IF(N160="zníž. prenesená",J160,0)</f>
        <v>0</v>
      </c>
      <c r="BI160" s="229">
        <f>IF(N160="nulová",J160,0)</f>
        <v>0</v>
      </c>
      <c r="BJ160" s="14" t="s">
        <v>128</v>
      </c>
      <c r="BK160" s="230">
        <f>ROUND(I160*H160,3)</f>
        <v>0</v>
      </c>
      <c r="BL160" s="14" t="s">
        <v>180</v>
      </c>
      <c r="BM160" s="228" t="s">
        <v>296</v>
      </c>
    </row>
    <row r="161" s="2" customFormat="1" ht="44.25" customHeight="1">
      <c r="A161" s="29"/>
      <c r="B161" s="30"/>
      <c r="C161" s="231" t="s">
        <v>242</v>
      </c>
      <c r="D161" s="231" t="s">
        <v>194</v>
      </c>
      <c r="E161" s="232" t="s">
        <v>207</v>
      </c>
      <c r="F161" s="233" t="s">
        <v>208</v>
      </c>
      <c r="G161" s="234" t="s">
        <v>191</v>
      </c>
      <c r="H161" s="235">
        <v>2</v>
      </c>
      <c r="I161" s="235">
        <v>0</v>
      </c>
      <c r="J161" s="235">
        <f>ROUND(I161*H161,3)</f>
        <v>0</v>
      </c>
      <c r="K161" s="236"/>
      <c r="L161" s="237"/>
      <c r="M161" s="238" t="s">
        <v>1</v>
      </c>
      <c r="N161" s="239" t="s">
        <v>36</v>
      </c>
      <c r="O161" s="226">
        <v>0</v>
      </c>
      <c r="P161" s="226">
        <f>O161*H161</f>
        <v>0</v>
      </c>
      <c r="Q161" s="226">
        <v>0.014999999999999999</v>
      </c>
      <c r="R161" s="226">
        <f>Q161*H161</f>
        <v>0.029999999999999999</v>
      </c>
      <c r="S161" s="226">
        <v>0</v>
      </c>
      <c r="T161" s="227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228" t="s">
        <v>197</v>
      </c>
      <c r="AT161" s="228" t="s">
        <v>194</v>
      </c>
      <c r="AU161" s="228" t="s">
        <v>128</v>
      </c>
      <c r="AY161" s="14" t="s">
        <v>120</v>
      </c>
      <c r="BE161" s="229">
        <f>IF(N161="základná",J161,0)</f>
        <v>0</v>
      </c>
      <c r="BF161" s="229">
        <f>IF(N161="znížená",J161,0)</f>
        <v>0</v>
      </c>
      <c r="BG161" s="229">
        <f>IF(N161="zákl. prenesená",J161,0)</f>
        <v>0</v>
      </c>
      <c r="BH161" s="229">
        <f>IF(N161="zníž. prenesená",J161,0)</f>
        <v>0</v>
      </c>
      <c r="BI161" s="229">
        <f>IF(N161="nulová",J161,0)</f>
        <v>0</v>
      </c>
      <c r="BJ161" s="14" t="s">
        <v>128</v>
      </c>
      <c r="BK161" s="230">
        <f>ROUND(I161*H161,3)</f>
        <v>0</v>
      </c>
      <c r="BL161" s="14" t="s">
        <v>180</v>
      </c>
      <c r="BM161" s="228" t="s">
        <v>297</v>
      </c>
    </row>
    <row r="162" s="2" customFormat="1" ht="24.15" customHeight="1">
      <c r="A162" s="29"/>
      <c r="B162" s="30"/>
      <c r="C162" s="218" t="s">
        <v>248</v>
      </c>
      <c r="D162" s="218" t="s">
        <v>123</v>
      </c>
      <c r="E162" s="219" t="s">
        <v>211</v>
      </c>
      <c r="F162" s="220" t="s">
        <v>212</v>
      </c>
      <c r="G162" s="221" t="s">
        <v>143</v>
      </c>
      <c r="H162" s="222">
        <v>0.083000000000000004</v>
      </c>
      <c r="I162" s="222">
        <v>0</v>
      </c>
      <c r="J162" s="222">
        <f>ROUND(I162*H162,3)</f>
        <v>0</v>
      </c>
      <c r="K162" s="223"/>
      <c r="L162" s="35"/>
      <c r="M162" s="224" t="s">
        <v>1</v>
      </c>
      <c r="N162" s="225" t="s">
        <v>36</v>
      </c>
      <c r="O162" s="226">
        <v>2.3140000000000001</v>
      </c>
      <c r="P162" s="226">
        <f>O162*H162</f>
        <v>0.19206200000000001</v>
      </c>
      <c r="Q162" s="226">
        <v>0</v>
      </c>
      <c r="R162" s="226">
        <f>Q162*H162</f>
        <v>0</v>
      </c>
      <c r="S162" s="226">
        <v>0</v>
      </c>
      <c r="T162" s="227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228" t="s">
        <v>180</v>
      </c>
      <c r="AT162" s="228" t="s">
        <v>123</v>
      </c>
      <c r="AU162" s="228" t="s">
        <v>128</v>
      </c>
      <c r="AY162" s="14" t="s">
        <v>120</v>
      </c>
      <c r="BE162" s="229">
        <f>IF(N162="základná",J162,0)</f>
        <v>0</v>
      </c>
      <c r="BF162" s="229">
        <f>IF(N162="znížená",J162,0)</f>
        <v>0</v>
      </c>
      <c r="BG162" s="229">
        <f>IF(N162="zákl. prenesená",J162,0)</f>
        <v>0</v>
      </c>
      <c r="BH162" s="229">
        <f>IF(N162="zníž. prenesená",J162,0)</f>
        <v>0</v>
      </c>
      <c r="BI162" s="229">
        <f>IF(N162="nulová",J162,0)</f>
        <v>0</v>
      </c>
      <c r="BJ162" s="14" t="s">
        <v>128</v>
      </c>
      <c r="BK162" s="230">
        <f>ROUND(I162*H162,3)</f>
        <v>0</v>
      </c>
      <c r="BL162" s="14" t="s">
        <v>180</v>
      </c>
      <c r="BM162" s="228" t="s">
        <v>298</v>
      </c>
    </row>
    <row r="163" s="12" customFormat="1" ht="22.8" customHeight="1">
      <c r="A163" s="12"/>
      <c r="B163" s="203"/>
      <c r="C163" s="204"/>
      <c r="D163" s="205" t="s">
        <v>69</v>
      </c>
      <c r="E163" s="216" t="s">
        <v>214</v>
      </c>
      <c r="F163" s="216" t="s">
        <v>215</v>
      </c>
      <c r="G163" s="204"/>
      <c r="H163" s="204"/>
      <c r="I163" s="204"/>
      <c r="J163" s="217">
        <f>BK163</f>
        <v>0</v>
      </c>
      <c r="K163" s="204"/>
      <c r="L163" s="208"/>
      <c r="M163" s="209"/>
      <c r="N163" s="210"/>
      <c r="O163" s="210"/>
      <c r="P163" s="211">
        <f>SUM(P164:P165)</f>
        <v>26.161442999999998</v>
      </c>
      <c r="Q163" s="210"/>
      <c r="R163" s="211">
        <f>SUM(R164:R165)</f>
        <v>0</v>
      </c>
      <c r="S163" s="210"/>
      <c r="T163" s="212">
        <f>SUM(T164:T165)</f>
        <v>1.006038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13" t="s">
        <v>128</v>
      </c>
      <c r="AT163" s="214" t="s">
        <v>69</v>
      </c>
      <c r="AU163" s="214" t="s">
        <v>78</v>
      </c>
      <c r="AY163" s="213" t="s">
        <v>120</v>
      </c>
      <c r="BK163" s="215">
        <f>SUM(BK164:BK165)</f>
        <v>0</v>
      </c>
    </row>
    <row r="164" s="2" customFormat="1" ht="24.15" customHeight="1">
      <c r="A164" s="29"/>
      <c r="B164" s="30"/>
      <c r="C164" s="218" t="s">
        <v>253</v>
      </c>
      <c r="D164" s="218" t="s">
        <v>123</v>
      </c>
      <c r="E164" s="219" t="s">
        <v>216</v>
      </c>
      <c r="F164" s="220" t="s">
        <v>217</v>
      </c>
      <c r="G164" s="221" t="s">
        <v>132</v>
      </c>
      <c r="H164" s="222">
        <v>45.728999999999999</v>
      </c>
      <c r="I164" s="222">
        <v>0</v>
      </c>
      <c r="J164" s="222">
        <f>ROUND(I164*H164,3)</f>
        <v>0</v>
      </c>
      <c r="K164" s="223"/>
      <c r="L164" s="35"/>
      <c r="M164" s="224" t="s">
        <v>1</v>
      </c>
      <c r="N164" s="225" t="s">
        <v>36</v>
      </c>
      <c r="O164" s="226">
        <v>0.52700000000000002</v>
      </c>
      <c r="P164" s="226">
        <f>O164*H164</f>
        <v>24.099183</v>
      </c>
      <c r="Q164" s="226">
        <v>0</v>
      </c>
      <c r="R164" s="226">
        <f>Q164*H164</f>
        <v>0</v>
      </c>
      <c r="S164" s="226">
        <v>0.021999999999999999</v>
      </c>
      <c r="T164" s="227">
        <f>S164*H164</f>
        <v>1.006038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228" t="s">
        <v>180</v>
      </c>
      <c r="AT164" s="228" t="s">
        <v>123</v>
      </c>
      <c r="AU164" s="228" t="s">
        <v>128</v>
      </c>
      <c r="AY164" s="14" t="s">
        <v>120</v>
      </c>
      <c r="BE164" s="229">
        <f>IF(N164="základná",J164,0)</f>
        <v>0</v>
      </c>
      <c r="BF164" s="229">
        <f>IF(N164="znížená",J164,0)</f>
        <v>0</v>
      </c>
      <c r="BG164" s="229">
        <f>IF(N164="zákl. prenesená",J164,0)</f>
        <v>0</v>
      </c>
      <c r="BH164" s="229">
        <f>IF(N164="zníž. prenesená",J164,0)</f>
        <v>0</v>
      </c>
      <c r="BI164" s="229">
        <f>IF(N164="nulová",J164,0)</f>
        <v>0</v>
      </c>
      <c r="BJ164" s="14" t="s">
        <v>128</v>
      </c>
      <c r="BK164" s="230">
        <f>ROUND(I164*H164,3)</f>
        <v>0</v>
      </c>
      <c r="BL164" s="14" t="s">
        <v>180</v>
      </c>
      <c r="BM164" s="228" t="s">
        <v>299</v>
      </c>
    </row>
    <row r="165" s="2" customFormat="1" ht="24.15" customHeight="1">
      <c r="A165" s="29"/>
      <c r="B165" s="30"/>
      <c r="C165" s="218" t="s">
        <v>300</v>
      </c>
      <c r="D165" s="218" t="s">
        <v>123</v>
      </c>
      <c r="E165" s="219" t="s">
        <v>220</v>
      </c>
      <c r="F165" s="220" t="s">
        <v>221</v>
      </c>
      <c r="G165" s="221" t="s">
        <v>143</v>
      </c>
      <c r="H165" s="222">
        <v>0.68400000000000005</v>
      </c>
      <c r="I165" s="222">
        <v>0</v>
      </c>
      <c r="J165" s="222">
        <f>ROUND(I165*H165,3)</f>
        <v>0</v>
      </c>
      <c r="K165" s="223"/>
      <c r="L165" s="35"/>
      <c r="M165" s="224" t="s">
        <v>1</v>
      </c>
      <c r="N165" s="225" t="s">
        <v>36</v>
      </c>
      <c r="O165" s="226">
        <v>3.0150000000000001</v>
      </c>
      <c r="P165" s="226">
        <f>O165*H165</f>
        <v>2.0622600000000002</v>
      </c>
      <c r="Q165" s="226">
        <v>0</v>
      </c>
      <c r="R165" s="226">
        <f>Q165*H165</f>
        <v>0</v>
      </c>
      <c r="S165" s="226">
        <v>0</v>
      </c>
      <c r="T165" s="227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228" t="s">
        <v>180</v>
      </c>
      <c r="AT165" s="228" t="s">
        <v>123</v>
      </c>
      <c r="AU165" s="228" t="s">
        <v>128</v>
      </c>
      <c r="AY165" s="14" t="s">
        <v>120</v>
      </c>
      <c r="BE165" s="229">
        <f>IF(N165="základná",J165,0)</f>
        <v>0</v>
      </c>
      <c r="BF165" s="229">
        <f>IF(N165="znížená",J165,0)</f>
        <v>0</v>
      </c>
      <c r="BG165" s="229">
        <f>IF(N165="zákl. prenesená",J165,0)</f>
        <v>0</v>
      </c>
      <c r="BH165" s="229">
        <f>IF(N165="zníž. prenesená",J165,0)</f>
        <v>0</v>
      </c>
      <c r="BI165" s="229">
        <f>IF(N165="nulová",J165,0)</f>
        <v>0</v>
      </c>
      <c r="BJ165" s="14" t="s">
        <v>128</v>
      </c>
      <c r="BK165" s="230">
        <f>ROUND(I165*H165,3)</f>
        <v>0</v>
      </c>
      <c r="BL165" s="14" t="s">
        <v>180</v>
      </c>
      <c r="BM165" s="228" t="s">
        <v>301</v>
      </c>
    </row>
    <row r="166" s="12" customFormat="1" ht="22.8" customHeight="1">
      <c r="A166" s="12"/>
      <c r="B166" s="203"/>
      <c r="C166" s="204"/>
      <c r="D166" s="205" t="s">
        <v>69</v>
      </c>
      <c r="E166" s="216" t="s">
        <v>302</v>
      </c>
      <c r="F166" s="216" t="s">
        <v>303</v>
      </c>
      <c r="G166" s="204"/>
      <c r="H166" s="204"/>
      <c r="I166" s="204"/>
      <c r="J166" s="217">
        <f>BK166</f>
        <v>0</v>
      </c>
      <c r="K166" s="204"/>
      <c r="L166" s="208"/>
      <c r="M166" s="209"/>
      <c r="N166" s="210"/>
      <c r="O166" s="210"/>
      <c r="P166" s="211">
        <f>SUM(P167:P169)</f>
        <v>18.478174320000001</v>
      </c>
      <c r="Q166" s="210"/>
      <c r="R166" s="211">
        <f>SUM(R167:R169)</f>
        <v>0.169152</v>
      </c>
      <c r="S166" s="210"/>
      <c r="T166" s="212">
        <f>SUM(T167:T169)</f>
        <v>0.045728999999999999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13" t="s">
        <v>128</v>
      </c>
      <c r="AT166" s="214" t="s">
        <v>69</v>
      </c>
      <c r="AU166" s="214" t="s">
        <v>78</v>
      </c>
      <c r="AY166" s="213" t="s">
        <v>120</v>
      </c>
      <c r="BK166" s="215">
        <f>SUM(BK167:BK169)</f>
        <v>0</v>
      </c>
    </row>
    <row r="167" s="2" customFormat="1" ht="16.5" customHeight="1">
      <c r="A167" s="29"/>
      <c r="B167" s="30"/>
      <c r="C167" s="218" t="s">
        <v>304</v>
      </c>
      <c r="D167" s="218" t="s">
        <v>123</v>
      </c>
      <c r="E167" s="219" t="s">
        <v>305</v>
      </c>
      <c r="F167" s="220" t="s">
        <v>306</v>
      </c>
      <c r="G167" s="221" t="s">
        <v>132</v>
      </c>
      <c r="H167" s="222">
        <v>45.728999999999999</v>
      </c>
      <c r="I167" s="222">
        <v>0</v>
      </c>
      <c r="J167" s="222">
        <f>ROUND(I167*H167,3)</f>
        <v>0</v>
      </c>
      <c r="K167" s="223"/>
      <c r="L167" s="35"/>
      <c r="M167" s="224" t="s">
        <v>1</v>
      </c>
      <c r="N167" s="225" t="s">
        <v>36</v>
      </c>
      <c r="O167" s="226">
        <v>0.095000000000000001</v>
      </c>
      <c r="P167" s="226">
        <f>O167*H167</f>
        <v>4.3442549999999995</v>
      </c>
      <c r="Q167" s="226">
        <v>0</v>
      </c>
      <c r="R167" s="226">
        <f>Q167*H167</f>
        <v>0</v>
      </c>
      <c r="S167" s="226">
        <v>0.001</v>
      </c>
      <c r="T167" s="227">
        <f>S167*H167</f>
        <v>0.045728999999999999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228" t="s">
        <v>180</v>
      </c>
      <c r="AT167" s="228" t="s">
        <v>123</v>
      </c>
      <c r="AU167" s="228" t="s">
        <v>128</v>
      </c>
      <c r="AY167" s="14" t="s">
        <v>120</v>
      </c>
      <c r="BE167" s="229">
        <f>IF(N167="základná",J167,0)</f>
        <v>0</v>
      </c>
      <c r="BF167" s="229">
        <f>IF(N167="znížená",J167,0)</f>
        <v>0</v>
      </c>
      <c r="BG167" s="229">
        <f>IF(N167="zákl. prenesená",J167,0)</f>
        <v>0</v>
      </c>
      <c r="BH167" s="229">
        <f>IF(N167="zníž. prenesená",J167,0)</f>
        <v>0</v>
      </c>
      <c r="BI167" s="229">
        <f>IF(N167="nulová",J167,0)</f>
        <v>0</v>
      </c>
      <c r="BJ167" s="14" t="s">
        <v>128</v>
      </c>
      <c r="BK167" s="230">
        <f>ROUND(I167*H167,3)</f>
        <v>0</v>
      </c>
      <c r="BL167" s="14" t="s">
        <v>180</v>
      </c>
      <c r="BM167" s="228" t="s">
        <v>307</v>
      </c>
    </row>
    <row r="168" s="2" customFormat="1" ht="24.15" customHeight="1">
      <c r="A168" s="29"/>
      <c r="B168" s="30"/>
      <c r="C168" s="218" t="s">
        <v>308</v>
      </c>
      <c r="D168" s="218" t="s">
        <v>123</v>
      </c>
      <c r="E168" s="219" t="s">
        <v>309</v>
      </c>
      <c r="F168" s="220" t="s">
        <v>310</v>
      </c>
      <c r="G168" s="221" t="s">
        <v>132</v>
      </c>
      <c r="H168" s="222">
        <v>45.728999999999999</v>
      </c>
      <c r="I168" s="222">
        <v>0</v>
      </c>
      <c r="J168" s="222">
        <f>ROUND(I168*H168,3)</f>
        <v>0</v>
      </c>
      <c r="K168" s="223"/>
      <c r="L168" s="35"/>
      <c r="M168" s="224" t="s">
        <v>1</v>
      </c>
      <c r="N168" s="225" t="s">
        <v>36</v>
      </c>
      <c r="O168" s="226">
        <v>0.30908000000000002</v>
      </c>
      <c r="P168" s="226">
        <f>O168*H168</f>
        <v>14.13391932</v>
      </c>
      <c r="Q168" s="226">
        <v>0.00029999999999999997</v>
      </c>
      <c r="R168" s="226">
        <f>Q168*H168</f>
        <v>0.013718699999999999</v>
      </c>
      <c r="S168" s="226">
        <v>0</v>
      </c>
      <c r="T168" s="227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228" t="s">
        <v>180</v>
      </c>
      <c r="AT168" s="228" t="s">
        <v>123</v>
      </c>
      <c r="AU168" s="228" t="s">
        <v>128</v>
      </c>
      <c r="AY168" s="14" t="s">
        <v>120</v>
      </c>
      <c r="BE168" s="229">
        <f>IF(N168="základná",J168,0)</f>
        <v>0</v>
      </c>
      <c r="BF168" s="229">
        <f>IF(N168="znížená",J168,0)</f>
        <v>0</v>
      </c>
      <c r="BG168" s="229">
        <f>IF(N168="zákl. prenesená",J168,0)</f>
        <v>0</v>
      </c>
      <c r="BH168" s="229">
        <f>IF(N168="zníž. prenesená",J168,0)</f>
        <v>0</v>
      </c>
      <c r="BI168" s="229">
        <f>IF(N168="nulová",J168,0)</f>
        <v>0</v>
      </c>
      <c r="BJ168" s="14" t="s">
        <v>128</v>
      </c>
      <c r="BK168" s="230">
        <f>ROUND(I168*H168,3)</f>
        <v>0</v>
      </c>
      <c r="BL168" s="14" t="s">
        <v>180</v>
      </c>
      <c r="BM168" s="228" t="s">
        <v>311</v>
      </c>
    </row>
    <row r="169" s="2" customFormat="1" ht="24.15" customHeight="1">
      <c r="A169" s="29"/>
      <c r="B169" s="30"/>
      <c r="C169" s="231" t="s">
        <v>312</v>
      </c>
      <c r="D169" s="231" t="s">
        <v>194</v>
      </c>
      <c r="E169" s="232" t="s">
        <v>313</v>
      </c>
      <c r="F169" s="233" t="s">
        <v>314</v>
      </c>
      <c r="G169" s="234" t="s">
        <v>132</v>
      </c>
      <c r="H169" s="235">
        <v>47.100999999999999</v>
      </c>
      <c r="I169" s="235">
        <v>0</v>
      </c>
      <c r="J169" s="235">
        <f>ROUND(I169*H169,3)</f>
        <v>0</v>
      </c>
      <c r="K169" s="236"/>
      <c r="L169" s="237"/>
      <c r="M169" s="238" t="s">
        <v>1</v>
      </c>
      <c r="N169" s="239" t="s">
        <v>36</v>
      </c>
      <c r="O169" s="226">
        <v>0</v>
      </c>
      <c r="P169" s="226">
        <f>O169*H169</f>
        <v>0</v>
      </c>
      <c r="Q169" s="226">
        <v>0.0033</v>
      </c>
      <c r="R169" s="226">
        <f>Q169*H169</f>
        <v>0.1554333</v>
      </c>
      <c r="S169" s="226">
        <v>0</v>
      </c>
      <c r="T169" s="227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228" t="s">
        <v>197</v>
      </c>
      <c r="AT169" s="228" t="s">
        <v>194</v>
      </c>
      <c r="AU169" s="228" t="s">
        <v>128</v>
      </c>
      <c r="AY169" s="14" t="s">
        <v>120</v>
      </c>
      <c r="BE169" s="229">
        <f>IF(N169="základná",J169,0)</f>
        <v>0</v>
      </c>
      <c r="BF169" s="229">
        <f>IF(N169="znížená",J169,0)</f>
        <v>0</v>
      </c>
      <c r="BG169" s="229">
        <f>IF(N169="zákl. prenesená",J169,0)</f>
        <v>0</v>
      </c>
      <c r="BH169" s="229">
        <f>IF(N169="zníž. prenesená",J169,0)</f>
        <v>0</v>
      </c>
      <c r="BI169" s="229">
        <f>IF(N169="nulová",J169,0)</f>
        <v>0</v>
      </c>
      <c r="BJ169" s="14" t="s">
        <v>128</v>
      </c>
      <c r="BK169" s="230">
        <f>ROUND(I169*H169,3)</f>
        <v>0</v>
      </c>
      <c r="BL169" s="14" t="s">
        <v>180</v>
      </c>
      <c r="BM169" s="228" t="s">
        <v>315</v>
      </c>
    </row>
    <row r="170" s="12" customFormat="1" ht="22.8" customHeight="1">
      <c r="A170" s="12"/>
      <c r="B170" s="203"/>
      <c r="C170" s="204"/>
      <c r="D170" s="205" t="s">
        <v>69</v>
      </c>
      <c r="E170" s="216" t="s">
        <v>223</v>
      </c>
      <c r="F170" s="216" t="s">
        <v>224</v>
      </c>
      <c r="G170" s="204"/>
      <c r="H170" s="204"/>
      <c r="I170" s="204"/>
      <c r="J170" s="217">
        <f>BK170</f>
        <v>0</v>
      </c>
      <c r="K170" s="204"/>
      <c r="L170" s="208"/>
      <c r="M170" s="209"/>
      <c r="N170" s="210"/>
      <c r="O170" s="210"/>
      <c r="P170" s="211">
        <f>P171</f>
        <v>1.4228847999999998</v>
      </c>
      <c r="Q170" s="210"/>
      <c r="R170" s="211">
        <f>R171</f>
        <v>0.020676857599999997</v>
      </c>
      <c r="S170" s="210"/>
      <c r="T170" s="212">
        <f>T171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13" t="s">
        <v>128</v>
      </c>
      <c r="AT170" s="214" t="s">
        <v>69</v>
      </c>
      <c r="AU170" s="214" t="s">
        <v>78</v>
      </c>
      <c r="AY170" s="213" t="s">
        <v>120</v>
      </c>
      <c r="BK170" s="215">
        <f>BK171</f>
        <v>0</v>
      </c>
    </row>
    <row r="171" s="2" customFormat="1" ht="37.8" customHeight="1">
      <c r="A171" s="29"/>
      <c r="B171" s="30"/>
      <c r="C171" s="218" t="s">
        <v>197</v>
      </c>
      <c r="D171" s="218" t="s">
        <v>123</v>
      </c>
      <c r="E171" s="219" t="s">
        <v>226</v>
      </c>
      <c r="F171" s="220" t="s">
        <v>227</v>
      </c>
      <c r="G171" s="221" t="s">
        <v>132</v>
      </c>
      <c r="H171" s="222">
        <v>112.56999999999999</v>
      </c>
      <c r="I171" s="222">
        <v>0</v>
      </c>
      <c r="J171" s="222">
        <f>ROUND(I171*H171,3)</f>
        <v>0</v>
      </c>
      <c r="K171" s="223"/>
      <c r="L171" s="35"/>
      <c r="M171" s="224" t="s">
        <v>1</v>
      </c>
      <c r="N171" s="225" t="s">
        <v>36</v>
      </c>
      <c r="O171" s="226">
        <v>0.01264</v>
      </c>
      <c r="P171" s="226">
        <f>O171*H171</f>
        <v>1.4228847999999998</v>
      </c>
      <c r="Q171" s="226">
        <v>0.00018368</v>
      </c>
      <c r="R171" s="226">
        <f>Q171*H171</f>
        <v>0.020676857599999997</v>
      </c>
      <c r="S171" s="226">
        <v>0</v>
      </c>
      <c r="T171" s="227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228" t="s">
        <v>180</v>
      </c>
      <c r="AT171" s="228" t="s">
        <v>123</v>
      </c>
      <c r="AU171" s="228" t="s">
        <v>128</v>
      </c>
      <c r="AY171" s="14" t="s">
        <v>120</v>
      </c>
      <c r="BE171" s="229">
        <f>IF(N171="základná",J171,0)</f>
        <v>0</v>
      </c>
      <c r="BF171" s="229">
        <f>IF(N171="znížená",J171,0)</f>
        <v>0</v>
      </c>
      <c r="BG171" s="229">
        <f>IF(N171="zákl. prenesená",J171,0)</f>
        <v>0</v>
      </c>
      <c r="BH171" s="229">
        <f>IF(N171="zníž. prenesená",J171,0)</f>
        <v>0</v>
      </c>
      <c r="BI171" s="229">
        <f>IF(N171="nulová",J171,0)</f>
        <v>0</v>
      </c>
      <c r="BJ171" s="14" t="s">
        <v>128</v>
      </c>
      <c r="BK171" s="230">
        <f>ROUND(I171*H171,3)</f>
        <v>0</v>
      </c>
      <c r="BL171" s="14" t="s">
        <v>180</v>
      </c>
      <c r="BM171" s="228" t="s">
        <v>316</v>
      </c>
    </row>
    <row r="172" s="12" customFormat="1" ht="25.92" customHeight="1">
      <c r="A172" s="12"/>
      <c r="B172" s="203"/>
      <c r="C172" s="204"/>
      <c r="D172" s="205" t="s">
        <v>69</v>
      </c>
      <c r="E172" s="206" t="s">
        <v>194</v>
      </c>
      <c r="F172" s="206" t="s">
        <v>229</v>
      </c>
      <c r="G172" s="204"/>
      <c r="H172" s="204"/>
      <c r="I172" s="204"/>
      <c r="J172" s="207">
        <f>BK172</f>
        <v>0</v>
      </c>
      <c r="K172" s="204"/>
      <c r="L172" s="208"/>
      <c r="M172" s="209"/>
      <c r="N172" s="210"/>
      <c r="O172" s="210"/>
      <c r="P172" s="211">
        <f>P173</f>
        <v>5.2199999999999998</v>
      </c>
      <c r="Q172" s="210"/>
      <c r="R172" s="211">
        <f>R173</f>
        <v>0.017500000000000002</v>
      </c>
      <c r="S172" s="210"/>
      <c r="T172" s="212">
        <f>T173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13" t="s">
        <v>136</v>
      </c>
      <c r="AT172" s="214" t="s">
        <v>69</v>
      </c>
      <c r="AU172" s="214" t="s">
        <v>70</v>
      </c>
      <c r="AY172" s="213" t="s">
        <v>120</v>
      </c>
      <c r="BK172" s="215">
        <f>BK173</f>
        <v>0</v>
      </c>
    </row>
    <row r="173" s="12" customFormat="1" ht="22.8" customHeight="1">
      <c r="A173" s="12"/>
      <c r="B173" s="203"/>
      <c r="C173" s="204"/>
      <c r="D173" s="205" t="s">
        <v>69</v>
      </c>
      <c r="E173" s="216" t="s">
        <v>230</v>
      </c>
      <c r="F173" s="216" t="s">
        <v>231</v>
      </c>
      <c r="G173" s="204"/>
      <c r="H173" s="204"/>
      <c r="I173" s="204"/>
      <c r="J173" s="217">
        <f>BK173</f>
        <v>0</v>
      </c>
      <c r="K173" s="204"/>
      <c r="L173" s="208"/>
      <c r="M173" s="209"/>
      <c r="N173" s="210"/>
      <c r="O173" s="210"/>
      <c r="P173" s="211">
        <f>SUM(P174:P176)</f>
        <v>5.2199999999999998</v>
      </c>
      <c r="Q173" s="210"/>
      <c r="R173" s="211">
        <f>SUM(R174:R176)</f>
        <v>0.017500000000000002</v>
      </c>
      <c r="S173" s="210"/>
      <c r="T173" s="212">
        <f>SUM(T174:T176)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13" t="s">
        <v>136</v>
      </c>
      <c r="AT173" s="214" t="s">
        <v>69</v>
      </c>
      <c r="AU173" s="214" t="s">
        <v>78</v>
      </c>
      <c r="AY173" s="213" t="s">
        <v>120</v>
      </c>
      <c r="BK173" s="215">
        <f>SUM(BK174:BK176)</f>
        <v>0</v>
      </c>
    </row>
    <row r="174" s="2" customFormat="1" ht="24.15" customHeight="1">
      <c r="A174" s="29"/>
      <c r="B174" s="30"/>
      <c r="C174" s="218" t="s">
        <v>317</v>
      </c>
      <c r="D174" s="218" t="s">
        <v>123</v>
      </c>
      <c r="E174" s="219" t="s">
        <v>233</v>
      </c>
      <c r="F174" s="220" t="s">
        <v>234</v>
      </c>
      <c r="G174" s="221" t="s">
        <v>191</v>
      </c>
      <c r="H174" s="222">
        <v>7</v>
      </c>
      <c r="I174" s="222">
        <v>0</v>
      </c>
      <c r="J174" s="222">
        <f>ROUND(I174*H174,3)</f>
        <v>0</v>
      </c>
      <c r="K174" s="223"/>
      <c r="L174" s="35"/>
      <c r="M174" s="224" t="s">
        <v>1</v>
      </c>
      <c r="N174" s="225" t="s">
        <v>36</v>
      </c>
      <c r="O174" s="226">
        <v>0.69999999999999996</v>
      </c>
      <c r="P174" s="226">
        <f>O174*H174</f>
        <v>4.8999999999999995</v>
      </c>
      <c r="Q174" s="226">
        <v>0</v>
      </c>
      <c r="R174" s="226">
        <f>Q174*H174</f>
        <v>0</v>
      </c>
      <c r="S174" s="226">
        <v>0</v>
      </c>
      <c r="T174" s="227">
        <f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228" t="s">
        <v>235</v>
      </c>
      <c r="AT174" s="228" t="s">
        <v>123</v>
      </c>
      <c r="AU174" s="228" t="s">
        <v>128</v>
      </c>
      <c r="AY174" s="14" t="s">
        <v>120</v>
      </c>
      <c r="BE174" s="229">
        <f>IF(N174="základná",J174,0)</f>
        <v>0</v>
      </c>
      <c r="BF174" s="229">
        <f>IF(N174="znížená",J174,0)</f>
        <v>0</v>
      </c>
      <c r="BG174" s="229">
        <f>IF(N174="zákl. prenesená",J174,0)</f>
        <v>0</v>
      </c>
      <c r="BH174" s="229">
        <f>IF(N174="zníž. prenesená",J174,0)</f>
        <v>0</v>
      </c>
      <c r="BI174" s="229">
        <f>IF(N174="nulová",J174,0)</f>
        <v>0</v>
      </c>
      <c r="BJ174" s="14" t="s">
        <v>128</v>
      </c>
      <c r="BK174" s="230">
        <f>ROUND(I174*H174,3)</f>
        <v>0</v>
      </c>
      <c r="BL174" s="14" t="s">
        <v>235</v>
      </c>
      <c r="BM174" s="228" t="s">
        <v>318</v>
      </c>
    </row>
    <row r="175" s="2" customFormat="1" ht="24.15" customHeight="1">
      <c r="A175" s="29"/>
      <c r="B175" s="30"/>
      <c r="C175" s="231" t="s">
        <v>319</v>
      </c>
      <c r="D175" s="231" t="s">
        <v>194</v>
      </c>
      <c r="E175" s="232" t="s">
        <v>238</v>
      </c>
      <c r="F175" s="233" t="s">
        <v>239</v>
      </c>
      <c r="G175" s="234" t="s">
        <v>191</v>
      </c>
      <c r="H175" s="235">
        <v>7</v>
      </c>
      <c r="I175" s="235">
        <v>0</v>
      </c>
      <c r="J175" s="235">
        <f>ROUND(I175*H175,3)</f>
        <v>0</v>
      </c>
      <c r="K175" s="236"/>
      <c r="L175" s="237"/>
      <c r="M175" s="238" t="s">
        <v>1</v>
      </c>
      <c r="N175" s="239" t="s">
        <v>36</v>
      </c>
      <c r="O175" s="226">
        <v>0</v>
      </c>
      <c r="P175" s="226">
        <f>O175*H175</f>
        <v>0</v>
      </c>
      <c r="Q175" s="226">
        <v>0.0025000000000000001</v>
      </c>
      <c r="R175" s="226">
        <f>Q175*H175</f>
        <v>0.017500000000000002</v>
      </c>
      <c r="S175" s="226">
        <v>0</v>
      </c>
      <c r="T175" s="227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228" t="s">
        <v>240</v>
      </c>
      <c r="AT175" s="228" t="s">
        <v>194</v>
      </c>
      <c r="AU175" s="228" t="s">
        <v>128</v>
      </c>
      <c r="AY175" s="14" t="s">
        <v>120</v>
      </c>
      <c r="BE175" s="229">
        <f>IF(N175="základná",J175,0)</f>
        <v>0</v>
      </c>
      <c r="BF175" s="229">
        <f>IF(N175="znížená",J175,0)</f>
        <v>0</v>
      </c>
      <c r="BG175" s="229">
        <f>IF(N175="zákl. prenesená",J175,0)</f>
        <v>0</v>
      </c>
      <c r="BH175" s="229">
        <f>IF(N175="zníž. prenesená",J175,0)</f>
        <v>0</v>
      </c>
      <c r="BI175" s="229">
        <f>IF(N175="nulová",J175,0)</f>
        <v>0</v>
      </c>
      <c r="BJ175" s="14" t="s">
        <v>128</v>
      </c>
      <c r="BK175" s="230">
        <f>ROUND(I175*H175,3)</f>
        <v>0</v>
      </c>
      <c r="BL175" s="14" t="s">
        <v>240</v>
      </c>
      <c r="BM175" s="228" t="s">
        <v>320</v>
      </c>
    </row>
    <row r="176" s="2" customFormat="1" ht="37.8" customHeight="1">
      <c r="A176" s="29"/>
      <c r="B176" s="30"/>
      <c r="C176" s="218" t="s">
        <v>321</v>
      </c>
      <c r="D176" s="218" t="s">
        <v>123</v>
      </c>
      <c r="E176" s="219" t="s">
        <v>243</v>
      </c>
      <c r="F176" s="220" t="s">
        <v>244</v>
      </c>
      <c r="G176" s="221" t="s">
        <v>126</v>
      </c>
      <c r="H176" s="222">
        <v>1</v>
      </c>
      <c r="I176" s="222">
        <v>0</v>
      </c>
      <c r="J176" s="222">
        <f>ROUND(I176*H176,3)</f>
        <v>0</v>
      </c>
      <c r="K176" s="223"/>
      <c r="L176" s="35"/>
      <c r="M176" s="224" t="s">
        <v>1</v>
      </c>
      <c r="N176" s="225" t="s">
        <v>36</v>
      </c>
      <c r="O176" s="226">
        <v>0.32000000000000001</v>
      </c>
      <c r="P176" s="226">
        <f>O176*H176</f>
        <v>0.32000000000000001</v>
      </c>
      <c r="Q176" s="226">
        <v>0</v>
      </c>
      <c r="R176" s="226">
        <f>Q176*H176</f>
        <v>0</v>
      </c>
      <c r="S176" s="226">
        <v>0</v>
      </c>
      <c r="T176" s="227">
        <f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228" t="s">
        <v>235</v>
      </c>
      <c r="AT176" s="228" t="s">
        <v>123</v>
      </c>
      <c r="AU176" s="228" t="s">
        <v>128</v>
      </c>
      <c r="AY176" s="14" t="s">
        <v>120</v>
      </c>
      <c r="BE176" s="229">
        <f>IF(N176="základná",J176,0)</f>
        <v>0</v>
      </c>
      <c r="BF176" s="229">
        <f>IF(N176="znížená",J176,0)</f>
        <v>0</v>
      </c>
      <c r="BG176" s="229">
        <f>IF(N176="zákl. prenesená",J176,0)</f>
        <v>0</v>
      </c>
      <c r="BH176" s="229">
        <f>IF(N176="zníž. prenesená",J176,0)</f>
        <v>0</v>
      </c>
      <c r="BI176" s="229">
        <f>IF(N176="nulová",J176,0)</f>
        <v>0</v>
      </c>
      <c r="BJ176" s="14" t="s">
        <v>128</v>
      </c>
      <c r="BK176" s="230">
        <f>ROUND(I176*H176,3)</f>
        <v>0</v>
      </c>
      <c r="BL176" s="14" t="s">
        <v>235</v>
      </c>
      <c r="BM176" s="228" t="s">
        <v>322</v>
      </c>
    </row>
    <row r="177" s="12" customFormat="1" ht="25.92" customHeight="1">
      <c r="A177" s="12"/>
      <c r="B177" s="203"/>
      <c r="C177" s="204"/>
      <c r="D177" s="205" t="s">
        <v>69</v>
      </c>
      <c r="E177" s="206" t="s">
        <v>246</v>
      </c>
      <c r="F177" s="206" t="s">
        <v>247</v>
      </c>
      <c r="G177" s="204"/>
      <c r="H177" s="204"/>
      <c r="I177" s="204"/>
      <c r="J177" s="207">
        <f>BK177</f>
        <v>0</v>
      </c>
      <c r="K177" s="204"/>
      <c r="L177" s="208"/>
      <c r="M177" s="209"/>
      <c r="N177" s="210"/>
      <c r="O177" s="210"/>
      <c r="P177" s="211">
        <f>SUM(P178:P179)</f>
        <v>15.964</v>
      </c>
      <c r="Q177" s="210"/>
      <c r="R177" s="211">
        <f>SUM(R178:R179)</f>
        <v>0</v>
      </c>
      <c r="S177" s="210"/>
      <c r="T177" s="212">
        <f>SUM(T178:T179)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13" t="s">
        <v>127</v>
      </c>
      <c r="AT177" s="214" t="s">
        <v>69</v>
      </c>
      <c r="AU177" s="214" t="s">
        <v>70</v>
      </c>
      <c r="AY177" s="213" t="s">
        <v>120</v>
      </c>
      <c r="BK177" s="215">
        <f>SUM(BK178:BK179)</f>
        <v>0</v>
      </c>
    </row>
    <row r="178" s="2" customFormat="1" ht="16.5" customHeight="1">
      <c r="A178" s="29"/>
      <c r="B178" s="30"/>
      <c r="C178" s="218" t="s">
        <v>323</v>
      </c>
      <c r="D178" s="218" t="s">
        <v>123</v>
      </c>
      <c r="E178" s="219" t="s">
        <v>249</v>
      </c>
      <c r="F178" s="220" t="s">
        <v>250</v>
      </c>
      <c r="G178" s="221" t="s">
        <v>251</v>
      </c>
      <c r="H178" s="222">
        <v>4</v>
      </c>
      <c r="I178" s="222">
        <v>0</v>
      </c>
      <c r="J178" s="222">
        <f>ROUND(I178*H178,3)</f>
        <v>0</v>
      </c>
      <c r="K178" s="223"/>
      <c r="L178" s="35"/>
      <c r="M178" s="224" t="s">
        <v>1</v>
      </c>
      <c r="N178" s="225" t="s">
        <v>36</v>
      </c>
      <c r="O178" s="226">
        <v>3.0150000000000001</v>
      </c>
      <c r="P178" s="226">
        <f>O178*H178</f>
        <v>12.060000000000001</v>
      </c>
      <c r="Q178" s="226">
        <v>0</v>
      </c>
      <c r="R178" s="226">
        <f>Q178*H178</f>
        <v>0</v>
      </c>
      <c r="S178" s="226">
        <v>0</v>
      </c>
      <c r="T178" s="227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228" t="s">
        <v>180</v>
      </c>
      <c r="AT178" s="228" t="s">
        <v>123</v>
      </c>
      <c r="AU178" s="228" t="s">
        <v>78</v>
      </c>
      <c r="AY178" s="14" t="s">
        <v>120</v>
      </c>
      <c r="BE178" s="229">
        <f>IF(N178="základná",J178,0)</f>
        <v>0</v>
      </c>
      <c r="BF178" s="229">
        <f>IF(N178="znížená",J178,0)</f>
        <v>0</v>
      </c>
      <c r="BG178" s="229">
        <f>IF(N178="zákl. prenesená",J178,0)</f>
        <v>0</v>
      </c>
      <c r="BH178" s="229">
        <f>IF(N178="zníž. prenesená",J178,0)</f>
        <v>0</v>
      </c>
      <c r="BI178" s="229">
        <f>IF(N178="nulová",J178,0)</f>
        <v>0</v>
      </c>
      <c r="BJ178" s="14" t="s">
        <v>128</v>
      </c>
      <c r="BK178" s="230">
        <f>ROUND(I178*H178,3)</f>
        <v>0</v>
      </c>
      <c r="BL178" s="14" t="s">
        <v>180</v>
      </c>
      <c r="BM178" s="228" t="s">
        <v>324</v>
      </c>
    </row>
    <row r="179" s="2" customFormat="1" ht="16.5" customHeight="1">
      <c r="A179" s="29"/>
      <c r="B179" s="30"/>
      <c r="C179" s="218" t="s">
        <v>325</v>
      </c>
      <c r="D179" s="218" t="s">
        <v>123</v>
      </c>
      <c r="E179" s="219" t="s">
        <v>254</v>
      </c>
      <c r="F179" s="220" t="s">
        <v>255</v>
      </c>
      <c r="G179" s="221" t="s">
        <v>251</v>
      </c>
      <c r="H179" s="222">
        <v>2</v>
      </c>
      <c r="I179" s="222">
        <v>0</v>
      </c>
      <c r="J179" s="222">
        <f>ROUND(I179*H179,3)</f>
        <v>0</v>
      </c>
      <c r="K179" s="223"/>
      <c r="L179" s="35"/>
      <c r="M179" s="240" t="s">
        <v>1</v>
      </c>
      <c r="N179" s="241" t="s">
        <v>36</v>
      </c>
      <c r="O179" s="242">
        <v>1.952</v>
      </c>
      <c r="P179" s="242">
        <f>O179*H179</f>
        <v>3.9039999999999999</v>
      </c>
      <c r="Q179" s="242">
        <v>0</v>
      </c>
      <c r="R179" s="242">
        <f>Q179*H179</f>
        <v>0</v>
      </c>
      <c r="S179" s="242">
        <v>0</v>
      </c>
      <c r="T179" s="243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228" t="s">
        <v>180</v>
      </c>
      <c r="AT179" s="228" t="s">
        <v>123</v>
      </c>
      <c r="AU179" s="228" t="s">
        <v>78</v>
      </c>
      <c r="AY179" s="14" t="s">
        <v>120</v>
      </c>
      <c r="BE179" s="229">
        <f>IF(N179="základná",J179,0)</f>
        <v>0</v>
      </c>
      <c r="BF179" s="229">
        <f>IF(N179="znížená",J179,0)</f>
        <v>0</v>
      </c>
      <c r="BG179" s="229">
        <f>IF(N179="zákl. prenesená",J179,0)</f>
        <v>0</v>
      </c>
      <c r="BH179" s="229">
        <f>IF(N179="zníž. prenesená",J179,0)</f>
        <v>0</v>
      </c>
      <c r="BI179" s="229">
        <f>IF(N179="nulová",J179,0)</f>
        <v>0</v>
      </c>
      <c r="BJ179" s="14" t="s">
        <v>128</v>
      </c>
      <c r="BK179" s="230">
        <f>ROUND(I179*H179,3)</f>
        <v>0</v>
      </c>
      <c r="BL179" s="14" t="s">
        <v>180</v>
      </c>
      <c r="BM179" s="228" t="s">
        <v>326</v>
      </c>
    </row>
    <row r="180" s="2" customFormat="1" ht="6.96" customHeight="1">
      <c r="A180" s="29"/>
      <c r="B180" s="62"/>
      <c r="C180" s="63"/>
      <c r="D180" s="63"/>
      <c r="E180" s="63"/>
      <c r="F180" s="63"/>
      <c r="G180" s="63"/>
      <c r="H180" s="63"/>
      <c r="I180" s="63"/>
      <c r="J180" s="63"/>
      <c r="K180" s="63"/>
      <c r="L180" s="35"/>
      <c r="M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</row>
  </sheetData>
  <sheetProtection sheet="1" autoFilter="0" formatColumns="0" formatRows="0" objects="1" scenarios="1" spinCount="100000" saltValue="bbdTkENe4p94ZE9j6qaAnT6lpNYcppGoRJntM5Cf+l+r8SySB3AlU1K4DhAPxhUpNkb1M3VcK/G5lDtbnZcpuA==" hashValue="ZL1C6ZsFK+/VLJn8Mohss+8Lee/G5OaNz190bXz1SNgfHmybaGaF9+bK9BY3+/SJfmHFd3JsspkwmtPPt9R7fA==" algorithmName="SHA-512" password="CC35"/>
  <autoFilter ref="C128:K179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9"/>
    </row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85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7"/>
      <c r="AT3" s="14" t="s">
        <v>70</v>
      </c>
    </row>
    <row r="4" s="1" customFormat="1" ht="24.96" customHeight="1">
      <c r="B4" s="17"/>
      <c r="D4" s="134" t="s">
        <v>86</v>
      </c>
      <c r="L4" s="17"/>
      <c r="M4" s="135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6" t="s">
        <v>12</v>
      </c>
      <c r="L6" s="17"/>
    </row>
    <row r="7" s="1" customFormat="1" ht="16.5" customHeight="1">
      <c r="B7" s="17"/>
      <c r="E7" s="137" t="str">
        <f>'Rekapitulácia stavby'!K6</f>
        <v>Rekonštrukcia kancelárskych a spoločných priestorov SBD III Košice</v>
      </c>
      <c r="F7" s="136"/>
      <c r="G7" s="136"/>
      <c r="H7" s="136"/>
      <c r="L7" s="17"/>
    </row>
    <row r="8" s="2" customFormat="1" ht="12" customHeight="1">
      <c r="A8" s="29"/>
      <c r="B8" s="35"/>
      <c r="C8" s="29"/>
      <c r="D8" s="136" t="s">
        <v>87</v>
      </c>
      <c r="E8" s="29"/>
      <c r="F8" s="29"/>
      <c r="G8" s="29"/>
      <c r="H8" s="29"/>
      <c r="I8" s="29"/>
      <c r="J8" s="29"/>
      <c r="K8" s="29"/>
      <c r="L8" s="5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="2" customFormat="1" ht="30" customHeight="1">
      <c r="A9" s="29"/>
      <c r="B9" s="35"/>
      <c r="C9" s="29"/>
      <c r="D9" s="29"/>
      <c r="E9" s="138" t="s">
        <v>327</v>
      </c>
      <c r="F9" s="29"/>
      <c r="G9" s="29"/>
      <c r="H9" s="29"/>
      <c r="I9" s="29"/>
      <c r="J9" s="29"/>
      <c r="K9" s="29"/>
      <c r="L9" s="5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="2" customFormat="1">
      <c r="A10" s="29"/>
      <c r="B10" s="35"/>
      <c r="C10" s="29"/>
      <c r="D10" s="29"/>
      <c r="E10" s="29"/>
      <c r="F10" s="29"/>
      <c r="G10" s="29"/>
      <c r="H10" s="29"/>
      <c r="I10" s="29"/>
      <c r="J10" s="29"/>
      <c r="K10" s="29"/>
      <c r="L10" s="5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="2" customFormat="1" ht="12" customHeight="1">
      <c r="A11" s="29"/>
      <c r="B11" s="35"/>
      <c r="C11" s="29"/>
      <c r="D11" s="136" t="s">
        <v>14</v>
      </c>
      <c r="E11" s="29"/>
      <c r="F11" s="139" t="s">
        <v>1</v>
      </c>
      <c r="G11" s="29"/>
      <c r="H11" s="29"/>
      <c r="I11" s="136" t="s">
        <v>15</v>
      </c>
      <c r="J11" s="139" t="s">
        <v>1</v>
      </c>
      <c r="K11" s="29"/>
      <c r="L11" s="5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="2" customFormat="1" ht="12" customHeight="1">
      <c r="A12" s="29"/>
      <c r="B12" s="35"/>
      <c r="C12" s="29"/>
      <c r="D12" s="136" t="s">
        <v>16</v>
      </c>
      <c r="E12" s="29"/>
      <c r="F12" s="139" t="s">
        <v>17</v>
      </c>
      <c r="G12" s="29"/>
      <c r="H12" s="29"/>
      <c r="I12" s="136" t="s">
        <v>18</v>
      </c>
      <c r="J12" s="140" t="str">
        <f>'Rekapitulácia stavby'!AN8</f>
        <v>8. 10. 2024</v>
      </c>
      <c r="K12" s="29"/>
      <c r="L12" s="5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="2" customFormat="1" ht="10.8" customHeight="1">
      <c r="A13" s="29"/>
      <c r="B13" s="35"/>
      <c r="C13" s="29"/>
      <c r="D13" s="29"/>
      <c r="E13" s="29"/>
      <c r="F13" s="29"/>
      <c r="G13" s="29"/>
      <c r="H13" s="29"/>
      <c r="I13" s="29"/>
      <c r="J13" s="29"/>
      <c r="K13" s="29"/>
      <c r="L13" s="5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="2" customFormat="1" ht="12" customHeight="1">
      <c r="A14" s="29"/>
      <c r="B14" s="35"/>
      <c r="C14" s="29"/>
      <c r="D14" s="136" t="s">
        <v>20</v>
      </c>
      <c r="E14" s="29"/>
      <c r="F14" s="29"/>
      <c r="G14" s="29"/>
      <c r="H14" s="29"/>
      <c r="I14" s="136" t="s">
        <v>21</v>
      </c>
      <c r="J14" s="139" t="s">
        <v>1</v>
      </c>
      <c r="K14" s="29"/>
      <c r="L14" s="5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="2" customFormat="1" ht="18" customHeight="1">
      <c r="A15" s="29"/>
      <c r="B15" s="35"/>
      <c r="C15" s="29"/>
      <c r="D15" s="29"/>
      <c r="E15" s="139" t="s">
        <v>22</v>
      </c>
      <c r="F15" s="29"/>
      <c r="G15" s="29"/>
      <c r="H15" s="29"/>
      <c r="I15" s="136" t="s">
        <v>23</v>
      </c>
      <c r="J15" s="139" t="s">
        <v>1</v>
      </c>
      <c r="K15" s="29"/>
      <c r="L15" s="5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="2" customFormat="1" ht="6.96" customHeight="1">
      <c r="A16" s="29"/>
      <c r="B16" s="35"/>
      <c r="C16" s="29"/>
      <c r="D16" s="29"/>
      <c r="E16" s="29"/>
      <c r="F16" s="29"/>
      <c r="G16" s="29"/>
      <c r="H16" s="29"/>
      <c r="I16" s="29"/>
      <c r="J16" s="29"/>
      <c r="K16" s="29"/>
      <c r="L16" s="5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="2" customFormat="1" ht="12" customHeight="1">
      <c r="A17" s="29"/>
      <c r="B17" s="35"/>
      <c r="C17" s="29"/>
      <c r="D17" s="136" t="s">
        <v>24</v>
      </c>
      <c r="E17" s="29"/>
      <c r="F17" s="29"/>
      <c r="G17" s="29"/>
      <c r="H17" s="29"/>
      <c r="I17" s="136" t="s">
        <v>21</v>
      </c>
      <c r="J17" s="139" t="str">
        <f>'Rekapitulácia stavby'!AN13</f>
        <v/>
      </c>
      <c r="K17" s="29"/>
      <c r="L17" s="5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="2" customFormat="1" ht="18" customHeight="1">
      <c r="A18" s="29"/>
      <c r="B18" s="35"/>
      <c r="C18" s="29"/>
      <c r="D18" s="29"/>
      <c r="E18" s="139" t="str">
        <f>'Rekapitulácia stavby'!E14</f>
        <v xml:space="preserve"> </v>
      </c>
      <c r="F18" s="139"/>
      <c r="G18" s="139"/>
      <c r="H18" s="139"/>
      <c r="I18" s="136" t="s">
        <v>23</v>
      </c>
      <c r="J18" s="139" t="str">
        <f>'Rekapitulácia stavby'!AN14</f>
        <v/>
      </c>
      <c r="K18" s="29"/>
      <c r="L18" s="5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="2" customFormat="1" ht="6.96" customHeight="1">
      <c r="A19" s="29"/>
      <c r="B19" s="35"/>
      <c r="C19" s="29"/>
      <c r="D19" s="29"/>
      <c r="E19" s="29"/>
      <c r="F19" s="29"/>
      <c r="G19" s="29"/>
      <c r="H19" s="29"/>
      <c r="I19" s="29"/>
      <c r="J19" s="29"/>
      <c r="K19" s="29"/>
      <c r="L19" s="5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="2" customFormat="1" ht="12" customHeight="1">
      <c r="A20" s="29"/>
      <c r="B20" s="35"/>
      <c r="C20" s="29"/>
      <c r="D20" s="136" t="s">
        <v>25</v>
      </c>
      <c r="E20" s="29"/>
      <c r="F20" s="29"/>
      <c r="G20" s="29"/>
      <c r="H20" s="29"/>
      <c r="I20" s="136" t="s">
        <v>21</v>
      </c>
      <c r="J20" s="139" t="str">
        <f>IF('Rekapitulácia stavby'!AN16="","",'Rekapitulácia stavby'!AN16)</f>
        <v/>
      </c>
      <c r="K20" s="29"/>
      <c r="L20" s="5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="2" customFormat="1" ht="18" customHeight="1">
      <c r="A21" s="29"/>
      <c r="B21" s="35"/>
      <c r="C21" s="29"/>
      <c r="D21" s="29"/>
      <c r="E21" s="139" t="str">
        <f>IF('Rekapitulácia stavby'!E17="","",'Rekapitulácia stavby'!E17)</f>
        <v xml:space="preserve"> </v>
      </c>
      <c r="F21" s="29"/>
      <c r="G21" s="29"/>
      <c r="H21" s="29"/>
      <c r="I21" s="136" t="s">
        <v>23</v>
      </c>
      <c r="J21" s="139" t="str">
        <f>IF('Rekapitulácia stavby'!AN17="","",'Rekapitulácia stavby'!AN17)</f>
        <v/>
      </c>
      <c r="K21" s="29"/>
      <c r="L21" s="5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="2" customFormat="1" ht="6.96" customHeight="1">
      <c r="A22" s="29"/>
      <c r="B22" s="35"/>
      <c r="C22" s="29"/>
      <c r="D22" s="29"/>
      <c r="E22" s="29"/>
      <c r="F22" s="29"/>
      <c r="G22" s="29"/>
      <c r="H22" s="29"/>
      <c r="I22" s="29"/>
      <c r="J22" s="29"/>
      <c r="K22" s="29"/>
      <c r="L22" s="5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="2" customFormat="1" ht="12" customHeight="1">
      <c r="A23" s="29"/>
      <c r="B23" s="35"/>
      <c r="C23" s="29"/>
      <c r="D23" s="136" t="s">
        <v>28</v>
      </c>
      <c r="E23" s="29"/>
      <c r="F23" s="29"/>
      <c r="G23" s="29"/>
      <c r="H23" s="29"/>
      <c r="I23" s="136" t="s">
        <v>21</v>
      </c>
      <c r="J23" s="139" t="str">
        <f>IF('Rekapitulácia stavby'!AN19="","",'Rekapitulácia stavby'!AN19)</f>
        <v/>
      </c>
      <c r="K23" s="29"/>
      <c r="L23" s="5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="2" customFormat="1" ht="18" customHeight="1">
      <c r="A24" s="29"/>
      <c r="B24" s="35"/>
      <c r="C24" s="29"/>
      <c r="D24" s="29"/>
      <c r="E24" s="139" t="str">
        <f>IF('Rekapitulácia stavby'!E20="","",'Rekapitulácia stavby'!E20)</f>
        <v xml:space="preserve"> </v>
      </c>
      <c r="F24" s="29"/>
      <c r="G24" s="29"/>
      <c r="H24" s="29"/>
      <c r="I24" s="136" t="s">
        <v>23</v>
      </c>
      <c r="J24" s="139" t="str">
        <f>IF('Rekapitulácia stavby'!AN20="","",'Rekapitulácia stavby'!AN20)</f>
        <v/>
      </c>
      <c r="K24" s="29"/>
      <c r="L24" s="5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="2" customFormat="1" ht="6.96" customHeight="1">
      <c r="A25" s="29"/>
      <c r="B25" s="35"/>
      <c r="C25" s="29"/>
      <c r="D25" s="29"/>
      <c r="E25" s="29"/>
      <c r="F25" s="29"/>
      <c r="G25" s="29"/>
      <c r="H25" s="29"/>
      <c r="I25" s="29"/>
      <c r="J25" s="29"/>
      <c r="K25" s="29"/>
      <c r="L25" s="5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="2" customFormat="1" ht="12" customHeight="1">
      <c r="A26" s="29"/>
      <c r="B26" s="35"/>
      <c r="C26" s="29"/>
      <c r="D26" s="136" t="s">
        <v>29</v>
      </c>
      <c r="E26" s="29"/>
      <c r="F26" s="29"/>
      <c r="G26" s="29"/>
      <c r="H26" s="29"/>
      <c r="I26" s="29"/>
      <c r="J26" s="29"/>
      <c r="K26" s="29"/>
      <c r="L26" s="5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29"/>
      <c r="B28" s="35"/>
      <c r="C28" s="29"/>
      <c r="D28" s="29"/>
      <c r="E28" s="29"/>
      <c r="F28" s="29"/>
      <c r="G28" s="29"/>
      <c r="H28" s="29"/>
      <c r="I28" s="29"/>
      <c r="J28" s="29"/>
      <c r="K28" s="29"/>
      <c r="L28" s="5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="2" customFormat="1" ht="6.96" customHeight="1">
      <c r="A29" s="29"/>
      <c r="B29" s="35"/>
      <c r="C29" s="29"/>
      <c r="D29" s="145"/>
      <c r="E29" s="145"/>
      <c r="F29" s="145"/>
      <c r="G29" s="145"/>
      <c r="H29" s="145"/>
      <c r="I29" s="145"/>
      <c r="J29" s="145"/>
      <c r="K29" s="145"/>
      <c r="L29" s="5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="2" customFormat="1" ht="25.44" customHeight="1">
      <c r="A30" s="29"/>
      <c r="B30" s="35"/>
      <c r="C30" s="29"/>
      <c r="D30" s="146" t="s">
        <v>30</v>
      </c>
      <c r="E30" s="29"/>
      <c r="F30" s="29"/>
      <c r="G30" s="29"/>
      <c r="H30" s="29"/>
      <c r="I30" s="29"/>
      <c r="J30" s="147">
        <f>ROUND(J128, 2)</f>
        <v>0</v>
      </c>
      <c r="K30" s="29"/>
      <c r="L30" s="5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="2" customFormat="1" ht="6.96" customHeight="1">
      <c r="A31" s="29"/>
      <c r="B31" s="35"/>
      <c r="C31" s="29"/>
      <c r="D31" s="145"/>
      <c r="E31" s="145"/>
      <c r="F31" s="145"/>
      <c r="G31" s="145"/>
      <c r="H31" s="145"/>
      <c r="I31" s="145"/>
      <c r="J31" s="145"/>
      <c r="K31" s="145"/>
      <c r="L31" s="5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="2" customFormat="1" ht="14.4" customHeight="1">
      <c r="A32" s="29"/>
      <c r="B32" s="35"/>
      <c r="C32" s="29"/>
      <c r="D32" s="29"/>
      <c r="E32" s="29"/>
      <c r="F32" s="148" t="s">
        <v>32</v>
      </c>
      <c r="G32" s="29"/>
      <c r="H32" s="29"/>
      <c r="I32" s="148" t="s">
        <v>31</v>
      </c>
      <c r="J32" s="148" t="s">
        <v>33</v>
      </c>
      <c r="K32" s="29"/>
      <c r="L32" s="5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="2" customFormat="1" ht="14.4" customHeight="1">
      <c r="A33" s="29"/>
      <c r="B33" s="35"/>
      <c r="C33" s="29"/>
      <c r="D33" s="149" t="s">
        <v>34</v>
      </c>
      <c r="E33" s="150" t="s">
        <v>35</v>
      </c>
      <c r="F33" s="151">
        <f>ROUND((SUM(BE128:BE167)),  2)</f>
        <v>0</v>
      </c>
      <c r="G33" s="152"/>
      <c r="H33" s="152"/>
      <c r="I33" s="153">
        <v>0.20000000000000001</v>
      </c>
      <c r="J33" s="151">
        <f>ROUND(((SUM(BE128:BE167))*I33),  2)</f>
        <v>0</v>
      </c>
      <c r="K33" s="29"/>
      <c r="L33" s="5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="2" customFormat="1" ht="14.4" customHeight="1">
      <c r="A34" s="29"/>
      <c r="B34" s="35"/>
      <c r="C34" s="29"/>
      <c r="D34" s="29"/>
      <c r="E34" s="150" t="s">
        <v>36</v>
      </c>
      <c r="F34" s="151">
        <f>ROUND((SUM(BF128:BF167)),  2)</f>
        <v>0</v>
      </c>
      <c r="G34" s="152"/>
      <c r="H34" s="152"/>
      <c r="I34" s="153">
        <v>0.20000000000000001</v>
      </c>
      <c r="J34" s="151">
        <f>ROUND(((SUM(BF128:BF167))*I34),  2)</f>
        <v>0</v>
      </c>
      <c r="K34" s="29"/>
      <c r="L34" s="5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hidden="1" s="2" customFormat="1" ht="14.4" customHeight="1">
      <c r="A35" s="29"/>
      <c r="B35" s="35"/>
      <c r="C35" s="29"/>
      <c r="D35" s="29"/>
      <c r="E35" s="136" t="s">
        <v>37</v>
      </c>
      <c r="F35" s="154">
        <f>ROUND((SUM(BG128:BG167)),  2)</f>
        <v>0</v>
      </c>
      <c r="G35" s="29"/>
      <c r="H35" s="29"/>
      <c r="I35" s="155">
        <v>0.20000000000000001</v>
      </c>
      <c r="J35" s="154">
        <f>0</f>
        <v>0</v>
      </c>
      <c r="K35" s="29"/>
      <c r="L35" s="5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hidden="1" s="2" customFormat="1" ht="14.4" customHeight="1">
      <c r="A36" s="29"/>
      <c r="B36" s="35"/>
      <c r="C36" s="29"/>
      <c r="D36" s="29"/>
      <c r="E36" s="136" t="s">
        <v>38</v>
      </c>
      <c r="F36" s="154">
        <f>ROUND((SUM(BH128:BH167)),  2)</f>
        <v>0</v>
      </c>
      <c r="G36" s="29"/>
      <c r="H36" s="29"/>
      <c r="I36" s="155">
        <v>0.20000000000000001</v>
      </c>
      <c r="J36" s="154">
        <f>0</f>
        <v>0</v>
      </c>
      <c r="K36" s="29"/>
      <c r="L36" s="5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hidden="1" s="2" customFormat="1" ht="14.4" customHeight="1">
      <c r="A37" s="29"/>
      <c r="B37" s="35"/>
      <c r="C37" s="29"/>
      <c r="D37" s="29"/>
      <c r="E37" s="150" t="s">
        <v>39</v>
      </c>
      <c r="F37" s="151">
        <f>ROUND((SUM(BI128:BI167)),  2)</f>
        <v>0</v>
      </c>
      <c r="G37" s="152"/>
      <c r="H37" s="152"/>
      <c r="I37" s="153">
        <v>0</v>
      </c>
      <c r="J37" s="151">
        <f>0</f>
        <v>0</v>
      </c>
      <c r="K37" s="29"/>
      <c r="L37" s="5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="2" customFormat="1" ht="6.96" customHeight="1">
      <c r="A38" s="29"/>
      <c r="B38" s="35"/>
      <c r="C38" s="29"/>
      <c r="D38" s="29"/>
      <c r="E38" s="29"/>
      <c r="F38" s="29"/>
      <c r="G38" s="29"/>
      <c r="H38" s="29"/>
      <c r="I38" s="29"/>
      <c r="J38" s="29"/>
      <c r="K38" s="29"/>
      <c r="L38" s="5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="2" customFormat="1" ht="25.44" customHeight="1">
      <c r="A39" s="29"/>
      <c r="B39" s="35"/>
      <c r="C39" s="156"/>
      <c r="D39" s="157" t="s">
        <v>40</v>
      </c>
      <c r="E39" s="158"/>
      <c r="F39" s="158"/>
      <c r="G39" s="159" t="s">
        <v>41</v>
      </c>
      <c r="H39" s="160" t="s">
        <v>42</v>
      </c>
      <c r="I39" s="158"/>
      <c r="J39" s="161">
        <f>SUM(J30:J37)</f>
        <v>0</v>
      </c>
      <c r="K39" s="162"/>
      <c r="L39" s="5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="2" customFormat="1" ht="14.4" customHeight="1">
      <c r="A40" s="29"/>
      <c r="B40" s="35"/>
      <c r="C40" s="29"/>
      <c r="D40" s="29"/>
      <c r="E40" s="29"/>
      <c r="F40" s="29"/>
      <c r="G40" s="29"/>
      <c r="H40" s="29"/>
      <c r="I40" s="29"/>
      <c r="J40" s="29"/>
      <c r="K40" s="29"/>
      <c r="L40" s="5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59"/>
      <c r="D50" s="163" t="s">
        <v>43</v>
      </c>
      <c r="E50" s="164"/>
      <c r="F50" s="164"/>
      <c r="G50" s="163" t="s">
        <v>44</v>
      </c>
      <c r="H50" s="164"/>
      <c r="I50" s="164"/>
      <c r="J50" s="164"/>
      <c r="K50" s="164"/>
      <c r="L50" s="59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29"/>
      <c r="B61" s="35"/>
      <c r="C61" s="29"/>
      <c r="D61" s="165" t="s">
        <v>45</v>
      </c>
      <c r="E61" s="166"/>
      <c r="F61" s="167" t="s">
        <v>46</v>
      </c>
      <c r="G61" s="165" t="s">
        <v>45</v>
      </c>
      <c r="H61" s="166"/>
      <c r="I61" s="166"/>
      <c r="J61" s="168" t="s">
        <v>46</v>
      </c>
      <c r="K61" s="166"/>
      <c r="L61" s="5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29"/>
      <c r="B65" s="35"/>
      <c r="C65" s="29"/>
      <c r="D65" s="163" t="s">
        <v>47</v>
      </c>
      <c r="E65" s="169"/>
      <c r="F65" s="169"/>
      <c r="G65" s="163" t="s">
        <v>48</v>
      </c>
      <c r="H65" s="169"/>
      <c r="I65" s="169"/>
      <c r="J65" s="169"/>
      <c r="K65" s="169"/>
      <c r="L65" s="5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29"/>
      <c r="B76" s="35"/>
      <c r="C76" s="29"/>
      <c r="D76" s="165" t="s">
        <v>45</v>
      </c>
      <c r="E76" s="166"/>
      <c r="F76" s="167" t="s">
        <v>46</v>
      </c>
      <c r="G76" s="165" t="s">
        <v>45</v>
      </c>
      <c r="H76" s="166"/>
      <c r="I76" s="166"/>
      <c r="J76" s="168" t="s">
        <v>46</v>
      </c>
      <c r="K76" s="166"/>
      <c r="L76" s="5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="2" customFormat="1" ht="14.4" customHeight="1">
      <c r="A77" s="29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5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hidden="1" s="2" customFormat="1" ht="6.96" customHeight="1">
      <c r="A81" s="29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5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hidden="1" s="2" customFormat="1" ht="24.96" customHeight="1">
      <c r="A82" s="29"/>
      <c r="B82" s="30"/>
      <c r="C82" s="20" t="s">
        <v>89</v>
      </c>
      <c r="D82" s="31"/>
      <c r="E82" s="31"/>
      <c r="F82" s="31"/>
      <c r="G82" s="31"/>
      <c r="H82" s="31"/>
      <c r="I82" s="31"/>
      <c r="J82" s="31"/>
      <c r="K82" s="31"/>
      <c r="L82" s="5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hidden="1" s="2" customFormat="1" ht="6.96" customHeight="1">
      <c r="A83" s="29"/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5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hidden="1" s="2" customFormat="1" ht="12" customHeight="1">
      <c r="A84" s="29"/>
      <c r="B84" s="30"/>
      <c r="C84" s="26" t="s">
        <v>12</v>
      </c>
      <c r="D84" s="31"/>
      <c r="E84" s="31"/>
      <c r="F84" s="31"/>
      <c r="G84" s="31"/>
      <c r="H84" s="31"/>
      <c r="I84" s="31"/>
      <c r="J84" s="31"/>
      <c r="K84" s="31"/>
      <c r="L84" s="5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hidden="1" s="2" customFormat="1" ht="16.5" customHeight="1">
      <c r="A85" s="29"/>
      <c r="B85" s="30"/>
      <c r="C85" s="31"/>
      <c r="D85" s="31"/>
      <c r="E85" s="174" t="str">
        <f>E7</f>
        <v>Rekonštrukcia kancelárskych a spoločných priestorov SBD III Košice</v>
      </c>
      <c r="F85" s="26"/>
      <c r="G85" s="26"/>
      <c r="H85" s="26"/>
      <c r="I85" s="31"/>
      <c r="J85" s="31"/>
      <c r="K85" s="31"/>
      <c r="L85" s="5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hidden="1" s="2" customFormat="1" ht="12" customHeight="1">
      <c r="A86" s="29"/>
      <c r="B86" s="30"/>
      <c r="C86" s="26" t="s">
        <v>87</v>
      </c>
      <c r="D86" s="31"/>
      <c r="E86" s="31"/>
      <c r="F86" s="31"/>
      <c r="G86" s="31"/>
      <c r="H86" s="31"/>
      <c r="I86" s="31"/>
      <c r="J86" s="31"/>
      <c r="K86" s="31"/>
      <c r="L86" s="5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hidden="1" s="2" customFormat="1" ht="30" customHeight="1">
      <c r="A87" s="29"/>
      <c r="B87" s="30"/>
      <c r="C87" s="31"/>
      <c r="D87" s="31"/>
      <c r="E87" s="72" t="str">
        <f>E9</f>
        <v>8-10-2024/2d - Rekonštrukcia kancelárskych priestorov SBD III Košice - časť vstupná časť s chodbou 1.NP</v>
      </c>
      <c r="F87" s="31"/>
      <c r="G87" s="31"/>
      <c r="H87" s="31"/>
      <c r="I87" s="31"/>
      <c r="J87" s="31"/>
      <c r="K87" s="31"/>
      <c r="L87" s="5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hidden="1" s="2" customFormat="1" ht="6.96" customHeight="1">
      <c r="A88" s="29"/>
      <c r="B88" s="30"/>
      <c r="C88" s="31"/>
      <c r="D88" s="31"/>
      <c r="E88" s="31"/>
      <c r="F88" s="31"/>
      <c r="G88" s="31"/>
      <c r="H88" s="31"/>
      <c r="I88" s="31"/>
      <c r="J88" s="31"/>
      <c r="K88" s="31"/>
      <c r="L88" s="5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hidden="1" s="2" customFormat="1" ht="12" customHeight="1">
      <c r="A89" s="29"/>
      <c r="B89" s="30"/>
      <c r="C89" s="26" t="s">
        <v>16</v>
      </c>
      <c r="D89" s="31"/>
      <c r="E89" s="31"/>
      <c r="F89" s="23" t="str">
        <f>F12</f>
        <v xml:space="preserve"> </v>
      </c>
      <c r="G89" s="31"/>
      <c r="H89" s="31"/>
      <c r="I89" s="26" t="s">
        <v>18</v>
      </c>
      <c r="J89" s="75" t="str">
        <f>IF(J12="","",J12)</f>
        <v>8. 10. 2024</v>
      </c>
      <c r="K89" s="31"/>
      <c r="L89" s="5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hidden="1" s="2" customFormat="1" ht="6.96" customHeight="1">
      <c r="A90" s="29"/>
      <c r="B90" s="30"/>
      <c r="C90" s="31"/>
      <c r="D90" s="31"/>
      <c r="E90" s="31"/>
      <c r="F90" s="31"/>
      <c r="G90" s="31"/>
      <c r="H90" s="31"/>
      <c r="I90" s="31"/>
      <c r="J90" s="31"/>
      <c r="K90" s="31"/>
      <c r="L90" s="5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hidden="1" s="2" customFormat="1" ht="15.15" customHeight="1">
      <c r="A91" s="29"/>
      <c r="B91" s="30"/>
      <c r="C91" s="26" t="s">
        <v>20</v>
      </c>
      <c r="D91" s="31"/>
      <c r="E91" s="31"/>
      <c r="F91" s="23" t="str">
        <f>E15</f>
        <v>SBD III Košice</v>
      </c>
      <c r="G91" s="31"/>
      <c r="H91" s="31"/>
      <c r="I91" s="26" t="s">
        <v>25</v>
      </c>
      <c r="J91" s="27" t="str">
        <f>E21</f>
        <v xml:space="preserve"> </v>
      </c>
      <c r="K91" s="31"/>
      <c r="L91" s="5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hidden="1" s="2" customFormat="1" ht="15.15" customHeight="1">
      <c r="A92" s="29"/>
      <c r="B92" s="30"/>
      <c r="C92" s="26" t="s">
        <v>24</v>
      </c>
      <c r="D92" s="31"/>
      <c r="E92" s="31"/>
      <c r="F92" s="23" t="str">
        <f>IF(E18="","",E18)</f>
        <v xml:space="preserve"> </v>
      </c>
      <c r="G92" s="31"/>
      <c r="H92" s="31"/>
      <c r="I92" s="26" t="s">
        <v>28</v>
      </c>
      <c r="J92" s="27" t="str">
        <f>E24</f>
        <v xml:space="preserve"> </v>
      </c>
      <c r="K92" s="31"/>
      <c r="L92" s="5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hidden="1" s="2" customFormat="1" ht="10.32" customHeight="1">
      <c r="A93" s="29"/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5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hidden="1" s="2" customFormat="1" ht="29.28" customHeight="1">
      <c r="A94" s="29"/>
      <c r="B94" s="30"/>
      <c r="C94" s="175" t="s">
        <v>90</v>
      </c>
      <c r="D94" s="176"/>
      <c r="E94" s="176"/>
      <c r="F94" s="176"/>
      <c r="G94" s="176"/>
      <c r="H94" s="176"/>
      <c r="I94" s="176"/>
      <c r="J94" s="177" t="s">
        <v>91</v>
      </c>
      <c r="K94" s="176"/>
      <c r="L94" s="5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hidden="1" s="2" customFormat="1" ht="10.32" customHeight="1">
      <c r="A95" s="29"/>
      <c r="B95" s="30"/>
      <c r="C95" s="31"/>
      <c r="D95" s="31"/>
      <c r="E95" s="31"/>
      <c r="F95" s="31"/>
      <c r="G95" s="31"/>
      <c r="H95" s="31"/>
      <c r="I95" s="31"/>
      <c r="J95" s="31"/>
      <c r="K95" s="31"/>
      <c r="L95" s="5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hidden="1" s="2" customFormat="1" ht="22.8" customHeight="1">
      <c r="A96" s="29"/>
      <c r="B96" s="30"/>
      <c r="C96" s="178" t="s">
        <v>92</v>
      </c>
      <c r="D96" s="31"/>
      <c r="E96" s="31"/>
      <c r="F96" s="31"/>
      <c r="G96" s="31"/>
      <c r="H96" s="31"/>
      <c r="I96" s="31"/>
      <c r="J96" s="106">
        <f>J128</f>
        <v>0</v>
      </c>
      <c r="K96" s="31"/>
      <c r="L96" s="5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93</v>
      </c>
    </row>
    <row r="97" hidden="1" s="9" customFormat="1" ht="24.96" customHeight="1">
      <c r="A97" s="9"/>
      <c r="B97" s="179"/>
      <c r="C97" s="180"/>
      <c r="D97" s="181" t="s">
        <v>94</v>
      </c>
      <c r="E97" s="182"/>
      <c r="F97" s="182"/>
      <c r="G97" s="182"/>
      <c r="H97" s="182"/>
      <c r="I97" s="182"/>
      <c r="J97" s="183">
        <f>J129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5"/>
      <c r="C98" s="186"/>
      <c r="D98" s="187" t="s">
        <v>95</v>
      </c>
      <c r="E98" s="188"/>
      <c r="F98" s="188"/>
      <c r="G98" s="188"/>
      <c r="H98" s="188"/>
      <c r="I98" s="188"/>
      <c r="J98" s="189">
        <f>J130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5"/>
      <c r="C99" s="186"/>
      <c r="D99" s="187" t="s">
        <v>96</v>
      </c>
      <c r="E99" s="188"/>
      <c r="F99" s="188"/>
      <c r="G99" s="188"/>
      <c r="H99" s="188"/>
      <c r="I99" s="188"/>
      <c r="J99" s="189">
        <f>J133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5"/>
      <c r="C100" s="186"/>
      <c r="D100" s="187" t="s">
        <v>97</v>
      </c>
      <c r="E100" s="188"/>
      <c r="F100" s="188"/>
      <c r="G100" s="188"/>
      <c r="H100" s="188"/>
      <c r="I100" s="188"/>
      <c r="J100" s="189">
        <f>J142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9" customFormat="1" ht="24.96" customHeight="1">
      <c r="A101" s="9"/>
      <c r="B101" s="179"/>
      <c r="C101" s="180"/>
      <c r="D101" s="181" t="s">
        <v>98</v>
      </c>
      <c r="E101" s="182"/>
      <c r="F101" s="182"/>
      <c r="G101" s="182"/>
      <c r="H101" s="182"/>
      <c r="I101" s="182"/>
      <c r="J101" s="183">
        <f>J144</f>
        <v>0</v>
      </c>
      <c r="K101" s="180"/>
      <c r="L101" s="18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185"/>
      <c r="C102" s="186"/>
      <c r="D102" s="187" t="s">
        <v>99</v>
      </c>
      <c r="E102" s="188"/>
      <c r="F102" s="188"/>
      <c r="G102" s="188"/>
      <c r="H102" s="188"/>
      <c r="I102" s="188"/>
      <c r="J102" s="189">
        <f>J145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5"/>
      <c r="C103" s="186"/>
      <c r="D103" s="187" t="s">
        <v>100</v>
      </c>
      <c r="E103" s="188"/>
      <c r="F103" s="188"/>
      <c r="G103" s="188"/>
      <c r="H103" s="188"/>
      <c r="I103" s="188"/>
      <c r="J103" s="189">
        <f>J148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85"/>
      <c r="C104" s="186"/>
      <c r="D104" s="187" t="s">
        <v>101</v>
      </c>
      <c r="E104" s="188"/>
      <c r="F104" s="188"/>
      <c r="G104" s="188"/>
      <c r="H104" s="188"/>
      <c r="I104" s="188"/>
      <c r="J104" s="189">
        <f>J155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85"/>
      <c r="C105" s="186"/>
      <c r="D105" s="187" t="s">
        <v>102</v>
      </c>
      <c r="E105" s="188"/>
      <c r="F105" s="188"/>
      <c r="G105" s="188"/>
      <c r="H105" s="188"/>
      <c r="I105" s="188"/>
      <c r="J105" s="189">
        <f>J158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9" customFormat="1" ht="24.96" customHeight="1">
      <c r="A106" s="9"/>
      <c r="B106" s="179"/>
      <c r="C106" s="180"/>
      <c r="D106" s="181" t="s">
        <v>103</v>
      </c>
      <c r="E106" s="182"/>
      <c r="F106" s="182"/>
      <c r="G106" s="182"/>
      <c r="H106" s="182"/>
      <c r="I106" s="182"/>
      <c r="J106" s="183">
        <f>J160</f>
        <v>0</v>
      </c>
      <c r="K106" s="180"/>
      <c r="L106" s="18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hidden="1" s="10" customFormat="1" ht="19.92" customHeight="1">
      <c r="A107" s="10"/>
      <c r="B107" s="185"/>
      <c r="C107" s="186"/>
      <c r="D107" s="187" t="s">
        <v>104</v>
      </c>
      <c r="E107" s="188"/>
      <c r="F107" s="188"/>
      <c r="G107" s="188"/>
      <c r="H107" s="188"/>
      <c r="I107" s="188"/>
      <c r="J107" s="189">
        <f>J161</f>
        <v>0</v>
      </c>
      <c r="K107" s="186"/>
      <c r="L107" s="19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9" customFormat="1" ht="24.96" customHeight="1">
      <c r="A108" s="9"/>
      <c r="B108" s="179"/>
      <c r="C108" s="180"/>
      <c r="D108" s="181" t="s">
        <v>105</v>
      </c>
      <c r="E108" s="182"/>
      <c r="F108" s="182"/>
      <c r="G108" s="182"/>
      <c r="H108" s="182"/>
      <c r="I108" s="182"/>
      <c r="J108" s="183">
        <f>J165</f>
        <v>0</v>
      </c>
      <c r="K108" s="180"/>
      <c r="L108" s="184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hidden="1" s="2" customFormat="1" ht="21.84" customHeight="1">
      <c r="A109" s="29"/>
      <c r="B109" s="30"/>
      <c r="C109" s="31"/>
      <c r="D109" s="31"/>
      <c r="E109" s="31"/>
      <c r="F109" s="31"/>
      <c r="G109" s="31"/>
      <c r="H109" s="31"/>
      <c r="I109" s="31"/>
      <c r="J109" s="31"/>
      <c r="K109" s="31"/>
      <c r="L109" s="5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hidden="1" s="2" customFormat="1" ht="6.96" customHeight="1">
      <c r="A110" s="29"/>
      <c r="B110" s="62"/>
      <c r="C110" s="63"/>
      <c r="D110" s="63"/>
      <c r="E110" s="63"/>
      <c r="F110" s="63"/>
      <c r="G110" s="63"/>
      <c r="H110" s="63"/>
      <c r="I110" s="63"/>
      <c r="J110" s="63"/>
      <c r="K110" s="63"/>
      <c r="L110" s="5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hidden="1"/>
    <row r="112" hidden="1"/>
    <row r="113" hidden="1"/>
    <row r="114" s="2" customFormat="1" ht="6.96" customHeight="1">
      <c r="A114" s="29"/>
      <c r="B114" s="64"/>
      <c r="C114" s="65"/>
      <c r="D114" s="65"/>
      <c r="E114" s="65"/>
      <c r="F114" s="65"/>
      <c r="G114" s="65"/>
      <c r="H114" s="65"/>
      <c r="I114" s="65"/>
      <c r="J114" s="65"/>
      <c r="K114" s="65"/>
      <c r="L114" s="5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="2" customFormat="1" ht="24.96" customHeight="1">
      <c r="A115" s="29"/>
      <c r="B115" s="30"/>
      <c r="C115" s="20" t="s">
        <v>106</v>
      </c>
      <c r="D115" s="31"/>
      <c r="E115" s="31"/>
      <c r="F115" s="31"/>
      <c r="G115" s="31"/>
      <c r="H115" s="31"/>
      <c r="I115" s="31"/>
      <c r="J115" s="31"/>
      <c r="K115" s="31"/>
      <c r="L115" s="5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="2" customFormat="1" ht="6.96" customHeight="1">
      <c r="A116" s="29"/>
      <c r="B116" s="30"/>
      <c r="C116" s="31"/>
      <c r="D116" s="31"/>
      <c r="E116" s="31"/>
      <c r="F116" s="31"/>
      <c r="G116" s="31"/>
      <c r="H116" s="31"/>
      <c r="I116" s="31"/>
      <c r="J116" s="31"/>
      <c r="K116" s="31"/>
      <c r="L116" s="5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="2" customFormat="1" ht="12" customHeight="1">
      <c r="A117" s="29"/>
      <c r="B117" s="30"/>
      <c r="C117" s="26" t="s">
        <v>12</v>
      </c>
      <c r="D117" s="31"/>
      <c r="E117" s="31"/>
      <c r="F117" s="31"/>
      <c r="G117" s="31"/>
      <c r="H117" s="31"/>
      <c r="I117" s="31"/>
      <c r="J117" s="31"/>
      <c r="K117" s="31"/>
      <c r="L117" s="5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="2" customFormat="1" ht="16.5" customHeight="1">
      <c r="A118" s="29"/>
      <c r="B118" s="30"/>
      <c r="C118" s="31"/>
      <c r="D118" s="31"/>
      <c r="E118" s="174" t="str">
        <f>E7</f>
        <v>Rekonštrukcia kancelárskych a spoločných priestorov SBD III Košice</v>
      </c>
      <c r="F118" s="26"/>
      <c r="G118" s="26"/>
      <c r="H118" s="26"/>
      <c r="I118" s="31"/>
      <c r="J118" s="31"/>
      <c r="K118" s="31"/>
      <c r="L118" s="5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="2" customFormat="1" ht="12" customHeight="1">
      <c r="A119" s="29"/>
      <c r="B119" s="30"/>
      <c r="C119" s="26" t="s">
        <v>87</v>
      </c>
      <c r="D119" s="31"/>
      <c r="E119" s="31"/>
      <c r="F119" s="31"/>
      <c r="G119" s="31"/>
      <c r="H119" s="31"/>
      <c r="I119" s="31"/>
      <c r="J119" s="31"/>
      <c r="K119" s="31"/>
      <c r="L119" s="5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="2" customFormat="1" ht="30" customHeight="1">
      <c r="A120" s="29"/>
      <c r="B120" s="30"/>
      <c r="C120" s="31"/>
      <c r="D120" s="31"/>
      <c r="E120" s="72" t="str">
        <f>E9</f>
        <v>8-10-2024/2d - Rekonštrukcia kancelárskych priestorov SBD III Košice - časť vstupná časť s chodbou 1.NP</v>
      </c>
      <c r="F120" s="31"/>
      <c r="G120" s="31"/>
      <c r="H120" s="31"/>
      <c r="I120" s="31"/>
      <c r="J120" s="31"/>
      <c r="K120" s="31"/>
      <c r="L120" s="5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="2" customFormat="1" ht="6.96" customHeight="1">
      <c r="A121" s="29"/>
      <c r="B121" s="30"/>
      <c r="C121" s="31"/>
      <c r="D121" s="31"/>
      <c r="E121" s="31"/>
      <c r="F121" s="31"/>
      <c r="G121" s="31"/>
      <c r="H121" s="31"/>
      <c r="I121" s="31"/>
      <c r="J121" s="31"/>
      <c r="K121" s="31"/>
      <c r="L121" s="5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="2" customFormat="1" ht="12" customHeight="1">
      <c r="A122" s="29"/>
      <c r="B122" s="30"/>
      <c r="C122" s="26" t="s">
        <v>16</v>
      </c>
      <c r="D122" s="31"/>
      <c r="E122" s="31"/>
      <c r="F122" s="23" t="str">
        <f>F12</f>
        <v xml:space="preserve"> </v>
      </c>
      <c r="G122" s="31"/>
      <c r="H122" s="31"/>
      <c r="I122" s="26" t="s">
        <v>18</v>
      </c>
      <c r="J122" s="75" t="str">
        <f>IF(J12="","",J12)</f>
        <v>8. 10. 2024</v>
      </c>
      <c r="K122" s="31"/>
      <c r="L122" s="5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="2" customFormat="1" ht="6.96" customHeight="1">
      <c r="A123" s="29"/>
      <c r="B123" s="30"/>
      <c r="C123" s="31"/>
      <c r="D123" s="31"/>
      <c r="E123" s="31"/>
      <c r="F123" s="31"/>
      <c r="G123" s="31"/>
      <c r="H123" s="31"/>
      <c r="I123" s="31"/>
      <c r="J123" s="31"/>
      <c r="K123" s="31"/>
      <c r="L123" s="5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="2" customFormat="1" ht="15.15" customHeight="1">
      <c r="A124" s="29"/>
      <c r="B124" s="30"/>
      <c r="C124" s="26" t="s">
        <v>20</v>
      </c>
      <c r="D124" s="31"/>
      <c r="E124" s="31"/>
      <c r="F124" s="23" t="str">
        <f>E15</f>
        <v>SBD III Košice</v>
      </c>
      <c r="G124" s="31"/>
      <c r="H124" s="31"/>
      <c r="I124" s="26" t="s">
        <v>25</v>
      </c>
      <c r="J124" s="27" t="str">
        <f>E21</f>
        <v xml:space="preserve"> </v>
      </c>
      <c r="K124" s="31"/>
      <c r="L124" s="5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="2" customFormat="1" ht="15.15" customHeight="1">
      <c r="A125" s="29"/>
      <c r="B125" s="30"/>
      <c r="C125" s="26" t="s">
        <v>24</v>
      </c>
      <c r="D125" s="31"/>
      <c r="E125" s="31"/>
      <c r="F125" s="23" t="str">
        <f>IF(E18="","",E18)</f>
        <v xml:space="preserve"> </v>
      </c>
      <c r="G125" s="31"/>
      <c r="H125" s="31"/>
      <c r="I125" s="26" t="s">
        <v>28</v>
      </c>
      <c r="J125" s="27" t="str">
        <f>E24</f>
        <v xml:space="preserve"> </v>
      </c>
      <c r="K125" s="31"/>
      <c r="L125" s="5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="2" customFormat="1" ht="10.32" customHeight="1">
      <c r="A126" s="29"/>
      <c r="B126" s="30"/>
      <c r="C126" s="31"/>
      <c r="D126" s="31"/>
      <c r="E126" s="31"/>
      <c r="F126" s="31"/>
      <c r="G126" s="31"/>
      <c r="H126" s="31"/>
      <c r="I126" s="31"/>
      <c r="J126" s="31"/>
      <c r="K126" s="31"/>
      <c r="L126" s="5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="11" customFormat="1" ht="29.28" customHeight="1">
      <c r="A127" s="191"/>
      <c r="B127" s="192"/>
      <c r="C127" s="193" t="s">
        <v>107</v>
      </c>
      <c r="D127" s="194" t="s">
        <v>55</v>
      </c>
      <c r="E127" s="194" t="s">
        <v>51</v>
      </c>
      <c r="F127" s="194" t="s">
        <v>52</v>
      </c>
      <c r="G127" s="194" t="s">
        <v>108</v>
      </c>
      <c r="H127" s="194" t="s">
        <v>109</v>
      </c>
      <c r="I127" s="194" t="s">
        <v>110</v>
      </c>
      <c r="J127" s="195" t="s">
        <v>91</v>
      </c>
      <c r="K127" s="196" t="s">
        <v>111</v>
      </c>
      <c r="L127" s="197"/>
      <c r="M127" s="96" t="s">
        <v>1</v>
      </c>
      <c r="N127" s="97" t="s">
        <v>34</v>
      </c>
      <c r="O127" s="97" t="s">
        <v>112</v>
      </c>
      <c r="P127" s="97" t="s">
        <v>113</v>
      </c>
      <c r="Q127" s="97" t="s">
        <v>114</v>
      </c>
      <c r="R127" s="97" t="s">
        <v>115</v>
      </c>
      <c r="S127" s="97" t="s">
        <v>116</v>
      </c>
      <c r="T127" s="98" t="s">
        <v>117</v>
      </c>
      <c r="U127" s="191"/>
      <c r="V127" s="191"/>
      <c r="W127" s="191"/>
      <c r="X127" s="191"/>
      <c r="Y127" s="191"/>
      <c r="Z127" s="191"/>
      <c r="AA127" s="191"/>
      <c r="AB127" s="191"/>
      <c r="AC127" s="191"/>
      <c r="AD127" s="191"/>
      <c r="AE127" s="191"/>
    </row>
    <row r="128" s="2" customFormat="1" ht="22.8" customHeight="1">
      <c r="A128" s="29"/>
      <c r="B128" s="30"/>
      <c r="C128" s="103" t="s">
        <v>92</v>
      </c>
      <c r="D128" s="31"/>
      <c r="E128" s="31"/>
      <c r="F128" s="31"/>
      <c r="G128" s="31"/>
      <c r="H128" s="31"/>
      <c r="I128" s="31"/>
      <c r="J128" s="198">
        <f>BK128</f>
        <v>0</v>
      </c>
      <c r="K128" s="31"/>
      <c r="L128" s="35"/>
      <c r="M128" s="99"/>
      <c r="N128" s="199"/>
      <c r="O128" s="100"/>
      <c r="P128" s="200">
        <f>P129+P144+P160+P165</f>
        <v>444.77050392000001</v>
      </c>
      <c r="Q128" s="100"/>
      <c r="R128" s="200">
        <f>R129+R144+R160+R165</f>
        <v>2.3635677487200004</v>
      </c>
      <c r="S128" s="100"/>
      <c r="T128" s="201">
        <f>T129+T144+T160+T165</f>
        <v>3.7909519999999999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T128" s="14" t="s">
        <v>69</v>
      </c>
      <c r="AU128" s="14" t="s">
        <v>93</v>
      </c>
      <c r="BK128" s="202">
        <f>BK129+BK144+BK160+BK165</f>
        <v>0</v>
      </c>
    </row>
    <row r="129" s="12" customFormat="1" ht="25.92" customHeight="1">
      <c r="A129" s="12"/>
      <c r="B129" s="203"/>
      <c r="C129" s="204"/>
      <c r="D129" s="205" t="s">
        <v>69</v>
      </c>
      <c r="E129" s="206" t="s">
        <v>118</v>
      </c>
      <c r="F129" s="206" t="s">
        <v>119</v>
      </c>
      <c r="G129" s="204"/>
      <c r="H129" s="204"/>
      <c r="I129" s="204"/>
      <c r="J129" s="207">
        <f>BK129</f>
        <v>0</v>
      </c>
      <c r="K129" s="204"/>
      <c r="L129" s="208"/>
      <c r="M129" s="209"/>
      <c r="N129" s="210"/>
      <c r="O129" s="210"/>
      <c r="P129" s="211">
        <f>P130+P133+P142</f>
        <v>91.632680000000008</v>
      </c>
      <c r="Q129" s="210"/>
      <c r="R129" s="211">
        <f>R130+R133+R142</f>
        <v>0.00020471000000000001</v>
      </c>
      <c r="S129" s="210"/>
      <c r="T129" s="212">
        <f>T130+T133+T142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3" t="s">
        <v>78</v>
      </c>
      <c r="AT129" s="214" t="s">
        <v>69</v>
      </c>
      <c r="AU129" s="214" t="s">
        <v>70</v>
      </c>
      <c r="AY129" s="213" t="s">
        <v>120</v>
      </c>
      <c r="BK129" s="215">
        <f>BK130+BK133+BK142</f>
        <v>0</v>
      </c>
    </row>
    <row r="130" s="12" customFormat="1" ht="22.8" customHeight="1">
      <c r="A130" s="12"/>
      <c r="B130" s="203"/>
      <c r="C130" s="204"/>
      <c r="D130" s="205" t="s">
        <v>69</v>
      </c>
      <c r="E130" s="216" t="s">
        <v>121</v>
      </c>
      <c r="F130" s="216" t="s">
        <v>122</v>
      </c>
      <c r="G130" s="204"/>
      <c r="H130" s="204"/>
      <c r="I130" s="204"/>
      <c r="J130" s="217">
        <f>BK130</f>
        <v>0</v>
      </c>
      <c r="K130" s="204"/>
      <c r="L130" s="208"/>
      <c r="M130" s="209"/>
      <c r="N130" s="210"/>
      <c r="O130" s="210"/>
      <c r="P130" s="211">
        <f>SUM(P131:P132)</f>
        <v>77.051520000000011</v>
      </c>
      <c r="Q130" s="210"/>
      <c r="R130" s="211">
        <f>SUM(R131:R132)</f>
        <v>0.00020471000000000001</v>
      </c>
      <c r="S130" s="210"/>
      <c r="T130" s="212">
        <f>SUM(T131:T132)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3" t="s">
        <v>78</v>
      </c>
      <c r="AT130" s="214" t="s">
        <v>69</v>
      </c>
      <c r="AU130" s="214" t="s">
        <v>78</v>
      </c>
      <c r="AY130" s="213" t="s">
        <v>120</v>
      </c>
      <c r="BK130" s="215">
        <f>SUM(BK131:BK132)</f>
        <v>0</v>
      </c>
    </row>
    <row r="131" s="2" customFormat="1" ht="24.15" customHeight="1">
      <c r="A131" s="29"/>
      <c r="B131" s="30"/>
      <c r="C131" s="218" t="s">
        <v>78</v>
      </c>
      <c r="D131" s="218" t="s">
        <v>123</v>
      </c>
      <c r="E131" s="219" t="s">
        <v>124</v>
      </c>
      <c r="F131" s="220" t="s">
        <v>125</v>
      </c>
      <c r="G131" s="221" t="s">
        <v>126</v>
      </c>
      <c r="H131" s="222">
        <v>1</v>
      </c>
      <c r="I131" s="222">
        <v>0</v>
      </c>
      <c r="J131" s="222">
        <f>ROUND(I131*H131,3)</f>
        <v>0</v>
      </c>
      <c r="K131" s="223"/>
      <c r="L131" s="35"/>
      <c r="M131" s="224" t="s">
        <v>1</v>
      </c>
      <c r="N131" s="225" t="s">
        <v>36</v>
      </c>
      <c r="O131" s="226">
        <v>0.082040000000000002</v>
      </c>
      <c r="P131" s="226">
        <f>O131*H131</f>
        <v>0.082040000000000002</v>
      </c>
      <c r="Q131" s="226">
        <v>0.00020471000000000001</v>
      </c>
      <c r="R131" s="226">
        <f>Q131*H131</f>
        <v>0.00020471000000000001</v>
      </c>
      <c r="S131" s="226">
        <v>0</v>
      </c>
      <c r="T131" s="227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228" t="s">
        <v>127</v>
      </c>
      <c r="AT131" s="228" t="s">
        <v>123</v>
      </c>
      <c r="AU131" s="228" t="s">
        <v>128</v>
      </c>
      <c r="AY131" s="14" t="s">
        <v>120</v>
      </c>
      <c r="BE131" s="229">
        <f>IF(N131="základná",J131,0)</f>
        <v>0</v>
      </c>
      <c r="BF131" s="229">
        <f>IF(N131="znížená",J131,0)</f>
        <v>0</v>
      </c>
      <c r="BG131" s="229">
        <f>IF(N131="zákl. prenesená",J131,0)</f>
        <v>0</v>
      </c>
      <c r="BH131" s="229">
        <f>IF(N131="zníž. prenesená",J131,0)</f>
        <v>0</v>
      </c>
      <c r="BI131" s="229">
        <f>IF(N131="nulová",J131,0)</f>
        <v>0</v>
      </c>
      <c r="BJ131" s="14" t="s">
        <v>128</v>
      </c>
      <c r="BK131" s="230">
        <f>ROUND(I131*H131,3)</f>
        <v>0</v>
      </c>
      <c r="BL131" s="14" t="s">
        <v>127</v>
      </c>
      <c r="BM131" s="228" t="s">
        <v>328</v>
      </c>
    </row>
    <row r="132" s="2" customFormat="1" ht="16.5" customHeight="1">
      <c r="A132" s="29"/>
      <c r="B132" s="30"/>
      <c r="C132" s="218" t="s">
        <v>128</v>
      </c>
      <c r="D132" s="218" t="s">
        <v>123</v>
      </c>
      <c r="E132" s="219" t="s">
        <v>130</v>
      </c>
      <c r="F132" s="220" t="s">
        <v>131</v>
      </c>
      <c r="G132" s="221" t="s">
        <v>132</v>
      </c>
      <c r="H132" s="222">
        <v>94.790000000000006</v>
      </c>
      <c r="I132" s="222">
        <v>0</v>
      </c>
      <c r="J132" s="222">
        <f>ROUND(I132*H132,3)</f>
        <v>0</v>
      </c>
      <c r="K132" s="223"/>
      <c r="L132" s="35"/>
      <c r="M132" s="224" t="s">
        <v>1</v>
      </c>
      <c r="N132" s="225" t="s">
        <v>36</v>
      </c>
      <c r="O132" s="226">
        <v>0.81200000000000006</v>
      </c>
      <c r="P132" s="226">
        <f>O132*H132</f>
        <v>76.969480000000004</v>
      </c>
      <c r="Q132" s="226">
        <v>0</v>
      </c>
      <c r="R132" s="226">
        <f>Q132*H132</f>
        <v>0</v>
      </c>
      <c r="S132" s="226">
        <v>0</v>
      </c>
      <c r="T132" s="227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228" t="s">
        <v>127</v>
      </c>
      <c r="AT132" s="228" t="s">
        <v>123</v>
      </c>
      <c r="AU132" s="228" t="s">
        <v>128</v>
      </c>
      <c r="AY132" s="14" t="s">
        <v>120</v>
      </c>
      <c r="BE132" s="229">
        <f>IF(N132="základná",J132,0)</f>
        <v>0</v>
      </c>
      <c r="BF132" s="229">
        <f>IF(N132="znížená",J132,0)</f>
        <v>0</v>
      </c>
      <c r="BG132" s="229">
        <f>IF(N132="zákl. prenesená",J132,0)</f>
        <v>0</v>
      </c>
      <c r="BH132" s="229">
        <f>IF(N132="zníž. prenesená",J132,0)</f>
        <v>0</v>
      </c>
      <c r="BI132" s="229">
        <f>IF(N132="nulová",J132,0)</f>
        <v>0</v>
      </c>
      <c r="BJ132" s="14" t="s">
        <v>128</v>
      </c>
      <c r="BK132" s="230">
        <f>ROUND(I132*H132,3)</f>
        <v>0</v>
      </c>
      <c r="BL132" s="14" t="s">
        <v>127</v>
      </c>
      <c r="BM132" s="228" t="s">
        <v>329</v>
      </c>
    </row>
    <row r="133" s="12" customFormat="1" ht="22.8" customHeight="1">
      <c r="A133" s="12"/>
      <c r="B133" s="203"/>
      <c r="C133" s="204"/>
      <c r="D133" s="205" t="s">
        <v>69</v>
      </c>
      <c r="E133" s="216" t="s">
        <v>134</v>
      </c>
      <c r="F133" s="216" t="s">
        <v>135</v>
      </c>
      <c r="G133" s="204"/>
      <c r="H133" s="204"/>
      <c r="I133" s="204"/>
      <c r="J133" s="217">
        <f>BK133</f>
        <v>0</v>
      </c>
      <c r="K133" s="204"/>
      <c r="L133" s="208"/>
      <c r="M133" s="209"/>
      <c r="N133" s="210"/>
      <c r="O133" s="210"/>
      <c r="P133" s="211">
        <f>SUM(P134:P141)</f>
        <v>13.768040000000003</v>
      </c>
      <c r="Q133" s="210"/>
      <c r="R133" s="211">
        <f>SUM(R134:R141)</f>
        <v>0</v>
      </c>
      <c r="S133" s="210"/>
      <c r="T133" s="212">
        <f>SUM(T134:T141)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3" t="s">
        <v>78</v>
      </c>
      <c r="AT133" s="214" t="s">
        <v>69</v>
      </c>
      <c r="AU133" s="214" t="s">
        <v>78</v>
      </c>
      <c r="AY133" s="213" t="s">
        <v>120</v>
      </c>
      <c r="BK133" s="215">
        <f>SUM(BK134:BK141)</f>
        <v>0</v>
      </c>
    </row>
    <row r="134" s="2" customFormat="1" ht="16.5" customHeight="1">
      <c r="A134" s="29"/>
      <c r="B134" s="30"/>
      <c r="C134" s="218" t="s">
        <v>136</v>
      </c>
      <c r="D134" s="218" t="s">
        <v>123</v>
      </c>
      <c r="E134" s="219" t="s">
        <v>137</v>
      </c>
      <c r="F134" s="220" t="s">
        <v>138</v>
      </c>
      <c r="G134" s="221" t="s">
        <v>139</v>
      </c>
      <c r="H134" s="222">
        <v>8</v>
      </c>
      <c r="I134" s="222">
        <v>0</v>
      </c>
      <c r="J134" s="222">
        <f>ROUND(I134*H134,3)</f>
        <v>0</v>
      </c>
      <c r="K134" s="223"/>
      <c r="L134" s="35"/>
      <c r="M134" s="224" t="s">
        <v>1</v>
      </c>
      <c r="N134" s="225" t="s">
        <v>36</v>
      </c>
      <c r="O134" s="226">
        <v>0.096680000000000002</v>
      </c>
      <c r="P134" s="226">
        <f>O134*H134</f>
        <v>0.77344000000000002</v>
      </c>
      <c r="Q134" s="226">
        <v>0</v>
      </c>
      <c r="R134" s="226">
        <f>Q134*H134</f>
        <v>0</v>
      </c>
      <c r="S134" s="226">
        <v>0</v>
      </c>
      <c r="T134" s="227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228" t="s">
        <v>127</v>
      </c>
      <c r="AT134" s="228" t="s">
        <v>123</v>
      </c>
      <c r="AU134" s="228" t="s">
        <v>128</v>
      </c>
      <c r="AY134" s="14" t="s">
        <v>120</v>
      </c>
      <c r="BE134" s="229">
        <f>IF(N134="základná",J134,0)</f>
        <v>0</v>
      </c>
      <c r="BF134" s="229">
        <f>IF(N134="znížená",J134,0)</f>
        <v>0</v>
      </c>
      <c r="BG134" s="229">
        <f>IF(N134="zákl. prenesená",J134,0)</f>
        <v>0</v>
      </c>
      <c r="BH134" s="229">
        <f>IF(N134="zníž. prenesená",J134,0)</f>
        <v>0</v>
      </c>
      <c r="BI134" s="229">
        <f>IF(N134="nulová",J134,0)</f>
        <v>0</v>
      </c>
      <c r="BJ134" s="14" t="s">
        <v>128</v>
      </c>
      <c r="BK134" s="230">
        <f>ROUND(I134*H134,3)</f>
        <v>0</v>
      </c>
      <c r="BL134" s="14" t="s">
        <v>127</v>
      </c>
      <c r="BM134" s="228" t="s">
        <v>330</v>
      </c>
    </row>
    <row r="135" s="2" customFormat="1" ht="24.15" customHeight="1">
      <c r="A135" s="29"/>
      <c r="B135" s="30"/>
      <c r="C135" s="218" t="s">
        <v>127</v>
      </c>
      <c r="D135" s="218" t="s">
        <v>123</v>
      </c>
      <c r="E135" s="219" t="s">
        <v>141</v>
      </c>
      <c r="F135" s="220" t="s">
        <v>142</v>
      </c>
      <c r="G135" s="221" t="s">
        <v>143</v>
      </c>
      <c r="H135" s="222">
        <v>3.7909999999999999</v>
      </c>
      <c r="I135" s="222">
        <v>0</v>
      </c>
      <c r="J135" s="222">
        <f>ROUND(I135*H135,3)</f>
        <v>0</v>
      </c>
      <c r="K135" s="223"/>
      <c r="L135" s="35"/>
      <c r="M135" s="224" t="s">
        <v>1</v>
      </c>
      <c r="N135" s="225" t="s">
        <v>36</v>
      </c>
      <c r="O135" s="226">
        <v>0.88200000000000001</v>
      </c>
      <c r="P135" s="226">
        <f>O135*H135</f>
        <v>3.3436620000000001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228" t="s">
        <v>127</v>
      </c>
      <c r="AT135" s="228" t="s">
        <v>123</v>
      </c>
      <c r="AU135" s="228" t="s">
        <v>128</v>
      </c>
      <c r="AY135" s="14" t="s">
        <v>120</v>
      </c>
      <c r="BE135" s="229">
        <f>IF(N135="základná",J135,0)</f>
        <v>0</v>
      </c>
      <c r="BF135" s="229">
        <f>IF(N135="znížená",J135,0)</f>
        <v>0</v>
      </c>
      <c r="BG135" s="229">
        <f>IF(N135="zákl. prenesená",J135,0)</f>
        <v>0</v>
      </c>
      <c r="BH135" s="229">
        <f>IF(N135="zníž. prenesená",J135,0)</f>
        <v>0</v>
      </c>
      <c r="BI135" s="229">
        <f>IF(N135="nulová",J135,0)</f>
        <v>0</v>
      </c>
      <c r="BJ135" s="14" t="s">
        <v>128</v>
      </c>
      <c r="BK135" s="230">
        <f>ROUND(I135*H135,3)</f>
        <v>0</v>
      </c>
      <c r="BL135" s="14" t="s">
        <v>127</v>
      </c>
      <c r="BM135" s="228" t="s">
        <v>331</v>
      </c>
    </row>
    <row r="136" s="2" customFormat="1" ht="24.15" customHeight="1">
      <c r="A136" s="29"/>
      <c r="B136" s="30"/>
      <c r="C136" s="218" t="s">
        <v>145</v>
      </c>
      <c r="D136" s="218" t="s">
        <v>123</v>
      </c>
      <c r="E136" s="219" t="s">
        <v>146</v>
      </c>
      <c r="F136" s="220" t="s">
        <v>147</v>
      </c>
      <c r="G136" s="221" t="s">
        <v>143</v>
      </c>
      <c r="H136" s="222">
        <v>7.2999999999999998</v>
      </c>
      <c r="I136" s="222">
        <v>0</v>
      </c>
      <c r="J136" s="222">
        <f>ROUND(I136*H136,3)</f>
        <v>0</v>
      </c>
      <c r="K136" s="223"/>
      <c r="L136" s="35"/>
      <c r="M136" s="224" t="s">
        <v>1</v>
      </c>
      <c r="N136" s="225" t="s">
        <v>36</v>
      </c>
      <c r="O136" s="226">
        <v>0.61799999999999999</v>
      </c>
      <c r="P136" s="226">
        <f>O136*H136</f>
        <v>4.5114000000000001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228" t="s">
        <v>127</v>
      </c>
      <c r="AT136" s="228" t="s">
        <v>123</v>
      </c>
      <c r="AU136" s="228" t="s">
        <v>128</v>
      </c>
      <c r="AY136" s="14" t="s">
        <v>120</v>
      </c>
      <c r="BE136" s="229">
        <f>IF(N136="základná",J136,0)</f>
        <v>0</v>
      </c>
      <c r="BF136" s="229">
        <f>IF(N136="znížená",J136,0)</f>
        <v>0</v>
      </c>
      <c r="BG136" s="229">
        <f>IF(N136="zákl. prenesená",J136,0)</f>
        <v>0</v>
      </c>
      <c r="BH136" s="229">
        <f>IF(N136="zníž. prenesená",J136,0)</f>
        <v>0</v>
      </c>
      <c r="BI136" s="229">
        <f>IF(N136="nulová",J136,0)</f>
        <v>0</v>
      </c>
      <c r="BJ136" s="14" t="s">
        <v>128</v>
      </c>
      <c r="BK136" s="230">
        <f>ROUND(I136*H136,3)</f>
        <v>0</v>
      </c>
      <c r="BL136" s="14" t="s">
        <v>127</v>
      </c>
      <c r="BM136" s="228" t="s">
        <v>332</v>
      </c>
    </row>
    <row r="137" s="2" customFormat="1" ht="21.75" customHeight="1">
      <c r="A137" s="29"/>
      <c r="B137" s="30"/>
      <c r="C137" s="218" t="s">
        <v>121</v>
      </c>
      <c r="D137" s="218" t="s">
        <v>123</v>
      </c>
      <c r="E137" s="219" t="s">
        <v>149</v>
      </c>
      <c r="F137" s="220" t="s">
        <v>150</v>
      </c>
      <c r="G137" s="221" t="s">
        <v>143</v>
      </c>
      <c r="H137" s="222">
        <v>3.7909999999999999</v>
      </c>
      <c r="I137" s="222">
        <v>0</v>
      </c>
      <c r="J137" s="222">
        <f>ROUND(I137*H137,3)</f>
        <v>0</v>
      </c>
      <c r="K137" s="223"/>
      <c r="L137" s="35"/>
      <c r="M137" s="224" t="s">
        <v>1</v>
      </c>
      <c r="N137" s="225" t="s">
        <v>36</v>
      </c>
      <c r="O137" s="226">
        <v>0.59799999999999998</v>
      </c>
      <c r="P137" s="226">
        <f>O137*H137</f>
        <v>2.2670179999999998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228" t="s">
        <v>127</v>
      </c>
      <c r="AT137" s="228" t="s">
        <v>123</v>
      </c>
      <c r="AU137" s="228" t="s">
        <v>128</v>
      </c>
      <c r="AY137" s="14" t="s">
        <v>120</v>
      </c>
      <c r="BE137" s="229">
        <f>IF(N137="základná",J137,0)</f>
        <v>0</v>
      </c>
      <c r="BF137" s="229">
        <f>IF(N137="znížená",J137,0)</f>
        <v>0</v>
      </c>
      <c r="BG137" s="229">
        <f>IF(N137="zákl. prenesená",J137,0)</f>
        <v>0</v>
      </c>
      <c r="BH137" s="229">
        <f>IF(N137="zníž. prenesená",J137,0)</f>
        <v>0</v>
      </c>
      <c r="BI137" s="229">
        <f>IF(N137="nulová",J137,0)</f>
        <v>0</v>
      </c>
      <c r="BJ137" s="14" t="s">
        <v>128</v>
      </c>
      <c r="BK137" s="230">
        <f>ROUND(I137*H137,3)</f>
        <v>0</v>
      </c>
      <c r="BL137" s="14" t="s">
        <v>127</v>
      </c>
      <c r="BM137" s="228" t="s">
        <v>333</v>
      </c>
    </row>
    <row r="138" s="2" customFormat="1" ht="24.15" customHeight="1">
      <c r="A138" s="29"/>
      <c r="B138" s="30"/>
      <c r="C138" s="218" t="s">
        <v>152</v>
      </c>
      <c r="D138" s="218" t="s">
        <v>123</v>
      </c>
      <c r="E138" s="219" t="s">
        <v>153</v>
      </c>
      <c r="F138" s="220" t="s">
        <v>154</v>
      </c>
      <c r="G138" s="221" t="s">
        <v>143</v>
      </c>
      <c r="H138" s="222">
        <v>18.960000000000001</v>
      </c>
      <c r="I138" s="222">
        <v>0</v>
      </c>
      <c r="J138" s="222">
        <f>ROUND(I138*H138,3)</f>
        <v>0</v>
      </c>
      <c r="K138" s="223"/>
      <c r="L138" s="35"/>
      <c r="M138" s="224" t="s">
        <v>1</v>
      </c>
      <c r="N138" s="225" t="s">
        <v>36</v>
      </c>
      <c r="O138" s="226">
        <v>0.0070000000000000001</v>
      </c>
      <c r="P138" s="226">
        <f>O138*H138</f>
        <v>0.13272000000000001</v>
      </c>
      <c r="Q138" s="226">
        <v>0</v>
      </c>
      <c r="R138" s="226">
        <f>Q138*H138</f>
        <v>0</v>
      </c>
      <c r="S138" s="226">
        <v>0</v>
      </c>
      <c r="T138" s="227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228" t="s">
        <v>127</v>
      </c>
      <c r="AT138" s="228" t="s">
        <v>123</v>
      </c>
      <c r="AU138" s="228" t="s">
        <v>128</v>
      </c>
      <c r="AY138" s="14" t="s">
        <v>120</v>
      </c>
      <c r="BE138" s="229">
        <f>IF(N138="základná",J138,0)</f>
        <v>0</v>
      </c>
      <c r="BF138" s="229">
        <f>IF(N138="znížená",J138,0)</f>
        <v>0</v>
      </c>
      <c r="BG138" s="229">
        <f>IF(N138="zákl. prenesená",J138,0)</f>
        <v>0</v>
      </c>
      <c r="BH138" s="229">
        <f>IF(N138="zníž. prenesená",J138,0)</f>
        <v>0</v>
      </c>
      <c r="BI138" s="229">
        <f>IF(N138="nulová",J138,0)</f>
        <v>0</v>
      </c>
      <c r="BJ138" s="14" t="s">
        <v>128</v>
      </c>
      <c r="BK138" s="230">
        <f>ROUND(I138*H138,3)</f>
        <v>0</v>
      </c>
      <c r="BL138" s="14" t="s">
        <v>127</v>
      </c>
      <c r="BM138" s="228" t="s">
        <v>334</v>
      </c>
    </row>
    <row r="139" s="2" customFormat="1" ht="24.15" customHeight="1">
      <c r="A139" s="29"/>
      <c r="B139" s="30"/>
      <c r="C139" s="218" t="s">
        <v>156</v>
      </c>
      <c r="D139" s="218" t="s">
        <v>123</v>
      </c>
      <c r="E139" s="219" t="s">
        <v>157</v>
      </c>
      <c r="F139" s="220" t="s">
        <v>158</v>
      </c>
      <c r="G139" s="221" t="s">
        <v>143</v>
      </c>
      <c r="H139" s="222">
        <v>2.3199999999999998</v>
      </c>
      <c r="I139" s="222">
        <v>0</v>
      </c>
      <c r="J139" s="222">
        <f>ROUND(I139*H139,3)</f>
        <v>0</v>
      </c>
      <c r="K139" s="223"/>
      <c r="L139" s="35"/>
      <c r="M139" s="224" t="s">
        <v>1</v>
      </c>
      <c r="N139" s="225" t="s">
        <v>36</v>
      </c>
      <c r="O139" s="226">
        <v>0.89000000000000001</v>
      </c>
      <c r="P139" s="226">
        <f>O139*H139</f>
        <v>2.0648</v>
      </c>
      <c r="Q139" s="226">
        <v>0</v>
      </c>
      <c r="R139" s="226">
        <f>Q139*H139</f>
        <v>0</v>
      </c>
      <c r="S139" s="226">
        <v>0</v>
      </c>
      <c r="T139" s="227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228" t="s">
        <v>127</v>
      </c>
      <c r="AT139" s="228" t="s">
        <v>123</v>
      </c>
      <c r="AU139" s="228" t="s">
        <v>128</v>
      </c>
      <c r="AY139" s="14" t="s">
        <v>120</v>
      </c>
      <c r="BE139" s="229">
        <f>IF(N139="základná",J139,0)</f>
        <v>0</v>
      </c>
      <c r="BF139" s="229">
        <f>IF(N139="znížená",J139,0)</f>
        <v>0</v>
      </c>
      <c r="BG139" s="229">
        <f>IF(N139="zákl. prenesená",J139,0)</f>
        <v>0</v>
      </c>
      <c r="BH139" s="229">
        <f>IF(N139="zníž. prenesená",J139,0)</f>
        <v>0</v>
      </c>
      <c r="BI139" s="229">
        <f>IF(N139="nulová",J139,0)</f>
        <v>0</v>
      </c>
      <c r="BJ139" s="14" t="s">
        <v>128</v>
      </c>
      <c r="BK139" s="230">
        <f>ROUND(I139*H139,3)</f>
        <v>0</v>
      </c>
      <c r="BL139" s="14" t="s">
        <v>127</v>
      </c>
      <c r="BM139" s="228" t="s">
        <v>335</v>
      </c>
    </row>
    <row r="140" s="2" customFormat="1" ht="24.15" customHeight="1">
      <c r="A140" s="29"/>
      <c r="B140" s="30"/>
      <c r="C140" s="218" t="s">
        <v>134</v>
      </c>
      <c r="D140" s="218" t="s">
        <v>123</v>
      </c>
      <c r="E140" s="219" t="s">
        <v>160</v>
      </c>
      <c r="F140" s="220" t="s">
        <v>161</v>
      </c>
      <c r="G140" s="221" t="s">
        <v>143</v>
      </c>
      <c r="H140" s="222">
        <v>6.75</v>
      </c>
      <c r="I140" s="222">
        <v>0</v>
      </c>
      <c r="J140" s="222">
        <f>ROUND(I140*H140,3)</f>
        <v>0</v>
      </c>
      <c r="K140" s="223"/>
      <c r="L140" s="35"/>
      <c r="M140" s="224" t="s">
        <v>1</v>
      </c>
      <c r="N140" s="225" t="s">
        <v>36</v>
      </c>
      <c r="O140" s="226">
        <v>0.10000000000000001</v>
      </c>
      <c r="P140" s="226">
        <f>O140*H140</f>
        <v>0.67500000000000004</v>
      </c>
      <c r="Q140" s="226">
        <v>0</v>
      </c>
      <c r="R140" s="226">
        <f>Q140*H140</f>
        <v>0</v>
      </c>
      <c r="S140" s="226">
        <v>0</v>
      </c>
      <c r="T140" s="227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228" t="s">
        <v>127</v>
      </c>
      <c r="AT140" s="228" t="s">
        <v>123</v>
      </c>
      <c r="AU140" s="228" t="s">
        <v>128</v>
      </c>
      <c r="AY140" s="14" t="s">
        <v>120</v>
      </c>
      <c r="BE140" s="229">
        <f>IF(N140="základná",J140,0)</f>
        <v>0</v>
      </c>
      <c r="BF140" s="229">
        <f>IF(N140="znížená",J140,0)</f>
        <v>0</v>
      </c>
      <c r="BG140" s="229">
        <f>IF(N140="zákl. prenesená",J140,0)</f>
        <v>0</v>
      </c>
      <c r="BH140" s="229">
        <f>IF(N140="zníž. prenesená",J140,0)</f>
        <v>0</v>
      </c>
      <c r="BI140" s="229">
        <f>IF(N140="nulová",J140,0)</f>
        <v>0</v>
      </c>
      <c r="BJ140" s="14" t="s">
        <v>128</v>
      </c>
      <c r="BK140" s="230">
        <f>ROUND(I140*H140,3)</f>
        <v>0</v>
      </c>
      <c r="BL140" s="14" t="s">
        <v>127</v>
      </c>
      <c r="BM140" s="228" t="s">
        <v>336</v>
      </c>
    </row>
    <row r="141" s="2" customFormat="1" ht="24.15" customHeight="1">
      <c r="A141" s="29"/>
      <c r="B141" s="30"/>
      <c r="C141" s="218" t="s">
        <v>163</v>
      </c>
      <c r="D141" s="218" t="s">
        <v>123</v>
      </c>
      <c r="E141" s="219" t="s">
        <v>164</v>
      </c>
      <c r="F141" s="220" t="s">
        <v>165</v>
      </c>
      <c r="G141" s="221" t="s">
        <v>143</v>
      </c>
      <c r="H141" s="222">
        <v>19.449999999999999</v>
      </c>
      <c r="I141" s="222">
        <v>0</v>
      </c>
      <c r="J141" s="222">
        <f>ROUND(I141*H141,3)</f>
        <v>0</v>
      </c>
      <c r="K141" s="223"/>
      <c r="L141" s="35"/>
      <c r="M141" s="224" t="s">
        <v>1</v>
      </c>
      <c r="N141" s="225" t="s">
        <v>36</v>
      </c>
      <c r="O141" s="226">
        <v>0</v>
      </c>
      <c r="P141" s="226">
        <f>O141*H141</f>
        <v>0</v>
      </c>
      <c r="Q141" s="226">
        <v>0</v>
      </c>
      <c r="R141" s="226">
        <f>Q141*H141</f>
        <v>0</v>
      </c>
      <c r="S141" s="226">
        <v>0</v>
      </c>
      <c r="T141" s="227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228" t="s">
        <v>127</v>
      </c>
      <c r="AT141" s="228" t="s">
        <v>123</v>
      </c>
      <c r="AU141" s="228" t="s">
        <v>128</v>
      </c>
      <c r="AY141" s="14" t="s">
        <v>120</v>
      </c>
      <c r="BE141" s="229">
        <f>IF(N141="základná",J141,0)</f>
        <v>0</v>
      </c>
      <c r="BF141" s="229">
        <f>IF(N141="znížená",J141,0)</f>
        <v>0</v>
      </c>
      <c r="BG141" s="229">
        <f>IF(N141="zákl. prenesená",J141,0)</f>
        <v>0</v>
      </c>
      <c r="BH141" s="229">
        <f>IF(N141="zníž. prenesená",J141,0)</f>
        <v>0</v>
      </c>
      <c r="BI141" s="229">
        <f>IF(N141="nulová",J141,0)</f>
        <v>0</v>
      </c>
      <c r="BJ141" s="14" t="s">
        <v>128</v>
      </c>
      <c r="BK141" s="230">
        <f>ROUND(I141*H141,3)</f>
        <v>0</v>
      </c>
      <c r="BL141" s="14" t="s">
        <v>127</v>
      </c>
      <c r="BM141" s="228" t="s">
        <v>337</v>
      </c>
    </row>
    <row r="142" s="12" customFormat="1" ht="22.8" customHeight="1">
      <c r="A142" s="12"/>
      <c r="B142" s="203"/>
      <c r="C142" s="204"/>
      <c r="D142" s="205" t="s">
        <v>69</v>
      </c>
      <c r="E142" s="216" t="s">
        <v>167</v>
      </c>
      <c r="F142" s="216" t="s">
        <v>168</v>
      </c>
      <c r="G142" s="204"/>
      <c r="H142" s="204"/>
      <c r="I142" s="204"/>
      <c r="J142" s="217">
        <f>BK142</f>
        <v>0</v>
      </c>
      <c r="K142" s="204"/>
      <c r="L142" s="208"/>
      <c r="M142" s="209"/>
      <c r="N142" s="210"/>
      <c r="O142" s="210"/>
      <c r="P142" s="211">
        <f>P143</f>
        <v>0.81311999999999995</v>
      </c>
      <c r="Q142" s="210"/>
      <c r="R142" s="211">
        <f>R143</f>
        <v>0</v>
      </c>
      <c r="S142" s="210"/>
      <c r="T142" s="212">
        <f>T143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3" t="s">
        <v>78</v>
      </c>
      <c r="AT142" s="214" t="s">
        <v>69</v>
      </c>
      <c r="AU142" s="214" t="s">
        <v>78</v>
      </c>
      <c r="AY142" s="213" t="s">
        <v>120</v>
      </c>
      <c r="BK142" s="215">
        <f>BK143</f>
        <v>0</v>
      </c>
    </row>
    <row r="143" s="2" customFormat="1" ht="24.15" customHeight="1">
      <c r="A143" s="29"/>
      <c r="B143" s="30"/>
      <c r="C143" s="218" t="s">
        <v>169</v>
      </c>
      <c r="D143" s="218" t="s">
        <v>123</v>
      </c>
      <c r="E143" s="219" t="s">
        <v>170</v>
      </c>
      <c r="F143" s="220" t="s">
        <v>171</v>
      </c>
      <c r="G143" s="221" t="s">
        <v>143</v>
      </c>
      <c r="H143" s="222">
        <v>1.9359999999999999</v>
      </c>
      <c r="I143" s="222">
        <v>0</v>
      </c>
      <c r="J143" s="222">
        <f>ROUND(I143*H143,3)</f>
        <v>0</v>
      </c>
      <c r="K143" s="223"/>
      <c r="L143" s="35"/>
      <c r="M143" s="224" t="s">
        <v>1</v>
      </c>
      <c r="N143" s="225" t="s">
        <v>36</v>
      </c>
      <c r="O143" s="226">
        <v>0.41999999999999998</v>
      </c>
      <c r="P143" s="226">
        <f>O143*H143</f>
        <v>0.81311999999999995</v>
      </c>
      <c r="Q143" s="226">
        <v>0</v>
      </c>
      <c r="R143" s="226">
        <f>Q143*H143</f>
        <v>0</v>
      </c>
      <c r="S143" s="226">
        <v>0</v>
      </c>
      <c r="T143" s="227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228" t="s">
        <v>127</v>
      </c>
      <c r="AT143" s="228" t="s">
        <v>123</v>
      </c>
      <c r="AU143" s="228" t="s">
        <v>128</v>
      </c>
      <c r="AY143" s="14" t="s">
        <v>120</v>
      </c>
      <c r="BE143" s="229">
        <f>IF(N143="základná",J143,0)</f>
        <v>0</v>
      </c>
      <c r="BF143" s="229">
        <f>IF(N143="znížená",J143,0)</f>
        <v>0</v>
      </c>
      <c r="BG143" s="229">
        <f>IF(N143="zákl. prenesená",J143,0)</f>
        <v>0</v>
      </c>
      <c r="BH143" s="229">
        <f>IF(N143="zníž. prenesená",J143,0)</f>
        <v>0</v>
      </c>
      <c r="BI143" s="229">
        <f>IF(N143="nulová",J143,0)</f>
        <v>0</v>
      </c>
      <c r="BJ143" s="14" t="s">
        <v>128</v>
      </c>
      <c r="BK143" s="230">
        <f>ROUND(I143*H143,3)</f>
        <v>0</v>
      </c>
      <c r="BL143" s="14" t="s">
        <v>127</v>
      </c>
      <c r="BM143" s="228" t="s">
        <v>338</v>
      </c>
    </row>
    <row r="144" s="12" customFormat="1" ht="25.92" customHeight="1">
      <c r="A144" s="12"/>
      <c r="B144" s="203"/>
      <c r="C144" s="204"/>
      <c r="D144" s="205" t="s">
        <v>69</v>
      </c>
      <c r="E144" s="206" t="s">
        <v>173</v>
      </c>
      <c r="F144" s="206" t="s">
        <v>174</v>
      </c>
      <c r="G144" s="204"/>
      <c r="H144" s="204"/>
      <c r="I144" s="204"/>
      <c r="J144" s="207">
        <f>BK144</f>
        <v>0</v>
      </c>
      <c r="K144" s="204"/>
      <c r="L144" s="208"/>
      <c r="M144" s="209"/>
      <c r="N144" s="210"/>
      <c r="O144" s="210"/>
      <c r="P144" s="211">
        <f>P145+P148+P155+P158</f>
        <v>324.32082392000001</v>
      </c>
      <c r="Q144" s="210"/>
      <c r="R144" s="211">
        <f>R145+R148+R155+R158</f>
        <v>2.3008630387200002</v>
      </c>
      <c r="S144" s="210"/>
      <c r="T144" s="212">
        <f>T145+T148+T155+T158</f>
        <v>3.7909519999999999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13" t="s">
        <v>128</v>
      </c>
      <c r="AT144" s="214" t="s">
        <v>69</v>
      </c>
      <c r="AU144" s="214" t="s">
        <v>70</v>
      </c>
      <c r="AY144" s="213" t="s">
        <v>120</v>
      </c>
      <c r="BK144" s="215">
        <f>BK145+BK148+BK155+BK158</f>
        <v>0</v>
      </c>
    </row>
    <row r="145" s="12" customFormat="1" ht="22.8" customHeight="1">
      <c r="A145" s="12"/>
      <c r="B145" s="203"/>
      <c r="C145" s="204"/>
      <c r="D145" s="205" t="s">
        <v>69</v>
      </c>
      <c r="E145" s="216" t="s">
        <v>175</v>
      </c>
      <c r="F145" s="216" t="s">
        <v>176</v>
      </c>
      <c r="G145" s="204"/>
      <c r="H145" s="204"/>
      <c r="I145" s="204"/>
      <c r="J145" s="217">
        <f>BK145</f>
        <v>0</v>
      </c>
      <c r="K145" s="204"/>
      <c r="L145" s="208"/>
      <c r="M145" s="209"/>
      <c r="N145" s="210"/>
      <c r="O145" s="210"/>
      <c r="P145" s="211">
        <f>SUM(P146:P147)</f>
        <v>134.84575856000001</v>
      </c>
      <c r="Q145" s="210"/>
      <c r="R145" s="211">
        <f>SUM(R146:R147)</f>
        <v>1.4003087424</v>
      </c>
      <c r="S145" s="210"/>
      <c r="T145" s="212">
        <f>SUM(T146:T147)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3" t="s">
        <v>128</v>
      </c>
      <c r="AT145" s="214" t="s">
        <v>69</v>
      </c>
      <c r="AU145" s="214" t="s">
        <v>78</v>
      </c>
      <c r="AY145" s="213" t="s">
        <v>120</v>
      </c>
      <c r="BK145" s="215">
        <f>SUM(BK146:BK147)</f>
        <v>0</v>
      </c>
    </row>
    <row r="146" s="2" customFormat="1" ht="37.8" customHeight="1">
      <c r="A146" s="29"/>
      <c r="B146" s="30"/>
      <c r="C146" s="218" t="s">
        <v>177</v>
      </c>
      <c r="D146" s="218" t="s">
        <v>123</v>
      </c>
      <c r="E146" s="219" t="s">
        <v>178</v>
      </c>
      <c r="F146" s="220" t="s">
        <v>179</v>
      </c>
      <c r="G146" s="221" t="s">
        <v>132</v>
      </c>
      <c r="H146" s="222">
        <v>172.316</v>
      </c>
      <c r="I146" s="222">
        <v>0</v>
      </c>
      <c r="J146" s="222">
        <f>ROUND(I146*H146,3)</f>
        <v>0</v>
      </c>
      <c r="K146" s="223"/>
      <c r="L146" s="35"/>
      <c r="M146" s="224" t="s">
        <v>1</v>
      </c>
      <c r="N146" s="225" t="s">
        <v>36</v>
      </c>
      <c r="O146" s="226">
        <v>0.76815999999999995</v>
      </c>
      <c r="P146" s="226">
        <f>O146*H146</f>
        <v>132.36625856000001</v>
      </c>
      <c r="Q146" s="226">
        <v>0.0081264000000000006</v>
      </c>
      <c r="R146" s="226">
        <f>Q146*H146</f>
        <v>1.4003087424</v>
      </c>
      <c r="S146" s="226">
        <v>0</v>
      </c>
      <c r="T146" s="227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228" t="s">
        <v>180</v>
      </c>
      <c r="AT146" s="228" t="s">
        <v>123</v>
      </c>
      <c r="AU146" s="228" t="s">
        <v>128</v>
      </c>
      <c r="AY146" s="14" t="s">
        <v>120</v>
      </c>
      <c r="BE146" s="229">
        <f>IF(N146="základná",J146,0)</f>
        <v>0</v>
      </c>
      <c r="BF146" s="229">
        <f>IF(N146="znížená",J146,0)</f>
        <v>0</v>
      </c>
      <c r="BG146" s="229">
        <f>IF(N146="zákl. prenesená",J146,0)</f>
        <v>0</v>
      </c>
      <c r="BH146" s="229">
        <f>IF(N146="zníž. prenesená",J146,0)</f>
        <v>0</v>
      </c>
      <c r="BI146" s="229">
        <f>IF(N146="nulová",J146,0)</f>
        <v>0</v>
      </c>
      <c r="BJ146" s="14" t="s">
        <v>128</v>
      </c>
      <c r="BK146" s="230">
        <f>ROUND(I146*H146,3)</f>
        <v>0</v>
      </c>
      <c r="BL146" s="14" t="s">
        <v>180</v>
      </c>
      <c r="BM146" s="228" t="s">
        <v>339</v>
      </c>
    </row>
    <row r="147" s="2" customFormat="1" ht="21.75" customHeight="1">
      <c r="A147" s="29"/>
      <c r="B147" s="30"/>
      <c r="C147" s="218" t="s">
        <v>182</v>
      </c>
      <c r="D147" s="218" t="s">
        <v>123</v>
      </c>
      <c r="E147" s="219" t="s">
        <v>183</v>
      </c>
      <c r="F147" s="220" t="s">
        <v>184</v>
      </c>
      <c r="G147" s="221" t="s">
        <v>143</v>
      </c>
      <c r="H147" s="222">
        <v>2.2040000000000002</v>
      </c>
      <c r="I147" s="222">
        <v>0</v>
      </c>
      <c r="J147" s="222">
        <f>ROUND(I147*H147,3)</f>
        <v>0</v>
      </c>
      <c r="K147" s="223"/>
      <c r="L147" s="35"/>
      <c r="M147" s="224" t="s">
        <v>1</v>
      </c>
      <c r="N147" s="225" t="s">
        <v>36</v>
      </c>
      <c r="O147" s="226">
        <v>1.125</v>
      </c>
      <c r="P147" s="226">
        <f>O147*H147</f>
        <v>2.4795000000000003</v>
      </c>
      <c r="Q147" s="226">
        <v>0</v>
      </c>
      <c r="R147" s="226">
        <f>Q147*H147</f>
        <v>0</v>
      </c>
      <c r="S147" s="226">
        <v>0</v>
      </c>
      <c r="T147" s="227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228" t="s">
        <v>180</v>
      </c>
      <c r="AT147" s="228" t="s">
        <v>123</v>
      </c>
      <c r="AU147" s="228" t="s">
        <v>128</v>
      </c>
      <c r="AY147" s="14" t="s">
        <v>120</v>
      </c>
      <c r="BE147" s="229">
        <f>IF(N147="základná",J147,0)</f>
        <v>0</v>
      </c>
      <c r="BF147" s="229">
        <f>IF(N147="znížená",J147,0)</f>
        <v>0</v>
      </c>
      <c r="BG147" s="229">
        <f>IF(N147="zákl. prenesená",J147,0)</f>
        <v>0</v>
      </c>
      <c r="BH147" s="229">
        <f>IF(N147="zníž. prenesená",J147,0)</f>
        <v>0</v>
      </c>
      <c r="BI147" s="229">
        <f>IF(N147="nulová",J147,0)</f>
        <v>0</v>
      </c>
      <c r="BJ147" s="14" t="s">
        <v>128</v>
      </c>
      <c r="BK147" s="230">
        <f>ROUND(I147*H147,3)</f>
        <v>0</v>
      </c>
      <c r="BL147" s="14" t="s">
        <v>180</v>
      </c>
      <c r="BM147" s="228" t="s">
        <v>340</v>
      </c>
    </row>
    <row r="148" s="12" customFormat="1" ht="22.8" customHeight="1">
      <c r="A148" s="12"/>
      <c r="B148" s="203"/>
      <c r="C148" s="204"/>
      <c r="D148" s="205" t="s">
        <v>69</v>
      </c>
      <c r="E148" s="216" t="s">
        <v>186</v>
      </c>
      <c r="F148" s="216" t="s">
        <v>187</v>
      </c>
      <c r="G148" s="204"/>
      <c r="H148" s="204"/>
      <c r="I148" s="204"/>
      <c r="J148" s="217">
        <f>BK148</f>
        <v>0</v>
      </c>
      <c r="K148" s="204"/>
      <c r="L148" s="208"/>
      <c r="M148" s="209"/>
      <c r="N148" s="210"/>
      <c r="O148" s="210"/>
      <c r="P148" s="211">
        <f>SUM(P149:P154)</f>
        <v>87.293905999999993</v>
      </c>
      <c r="Q148" s="210"/>
      <c r="R148" s="211">
        <f>SUM(R149:R154)</f>
        <v>0.82908000000000004</v>
      </c>
      <c r="S148" s="210"/>
      <c r="T148" s="212">
        <f>SUM(T149:T154)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13" t="s">
        <v>128</v>
      </c>
      <c r="AT148" s="214" t="s">
        <v>69</v>
      </c>
      <c r="AU148" s="214" t="s">
        <v>78</v>
      </c>
      <c r="AY148" s="213" t="s">
        <v>120</v>
      </c>
      <c r="BK148" s="215">
        <f>SUM(BK149:BK154)</f>
        <v>0</v>
      </c>
    </row>
    <row r="149" s="2" customFormat="1" ht="37.8" customHeight="1">
      <c r="A149" s="29"/>
      <c r="B149" s="30"/>
      <c r="C149" s="218" t="s">
        <v>188</v>
      </c>
      <c r="D149" s="218" t="s">
        <v>123</v>
      </c>
      <c r="E149" s="219" t="s">
        <v>189</v>
      </c>
      <c r="F149" s="220" t="s">
        <v>190</v>
      </c>
      <c r="G149" s="221" t="s">
        <v>191</v>
      </c>
      <c r="H149" s="222">
        <v>20</v>
      </c>
      <c r="I149" s="222">
        <v>0</v>
      </c>
      <c r="J149" s="222">
        <f>ROUND(I149*H149,3)</f>
        <v>0</v>
      </c>
      <c r="K149" s="223"/>
      <c r="L149" s="35"/>
      <c r="M149" s="224" t="s">
        <v>1</v>
      </c>
      <c r="N149" s="225" t="s">
        <v>36</v>
      </c>
      <c r="O149" s="226">
        <v>1.2250099999999999</v>
      </c>
      <c r="P149" s="226">
        <f>O149*H149</f>
        <v>24.5002</v>
      </c>
      <c r="Q149" s="226">
        <v>0</v>
      </c>
      <c r="R149" s="226">
        <f>Q149*H149</f>
        <v>0</v>
      </c>
      <c r="S149" s="226">
        <v>0</v>
      </c>
      <c r="T149" s="227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228" t="s">
        <v>180</v>
      </c>
      <c r="AT149" s="228" t="s">
        <v>123</v>
      </c>
      <c r="AU149" s="228" t="s">
        <v>128</v>
      </c>
      <c r="AY149" s="14" t="s">
        <v>120</v>
      </c>
      <c r="BE149" s="229">
        <f>IF(N149="základná",J149,0)</f>
        <v>0</v>
      </c>
      <c r="BF149" s="229">
        <f>IF(N149="znížená",J149,0)</f>
        <v>0</v>
      </c>
      <c r="BG149" s="229">
        <f>IF(N149="zákl. prenesená",J149,0)</f>
        <v>0</v>
      </c>
      <c r="BH149" s="229">
        <f>IF(N149="zníž. prenesená",J149,0)</f>
        <v>0</v>
      </c>
      <c r="BI149" s="229">
        <f>IF(N149="nulová",J149,0)</f>
        <v>0</v>
      </c>
      <c r="BJ149" s="14" t="s">
        <v>128</v>
      </c>
      <c r="BK149" s="230">
        <f>ROUND(I149*H149,3)</f>
        <v>0</v>
      </c>
      <c r="BL149" s="14" t="s">
        <v>180</v>
      </c>
      <c r="BM149" s="228" t="s">
        <v>341</v>
      </c>
    </row>
    <row r="150" s="2" customFormat="1" ht="24.15" customHeight="1">
      <c r="A150" s="29"/>
      <c r="B150" s="30"/>
      <c r="C150" s="231" t="s">
        <v>193</v>
      </c>
      <c r="D150" s="231" t="s">
        <v>194</v>
      </c>
      <c r="E150" s="232" t="s">
        <v>195</v>
      </c>
      <c r="F150" s="233" t="s">
        <v>196</v>
      </c>
      <c r="G150" s="234" t="s">
        <v>191</v>
      </c>
      <c r="H150" s="235">
        <v>20</v>
      </c>
      <c r="I150" s="235">
        <v>0</v>
      </c>
      <c r="J150" s="235">
        <f>ROUND(I150*H150,3)</f>
        <v>0</v>
      </c>
      <c r="K150" s="236"/>
      <c r="L150" s="237"/>
      <c r="M150" s="238" t="s">
        <v>1</v>
      </c>
      <c r="N150" s="239" t="s">
        <v>36</v>
      </c>
      <c r="O150" s="226">
        <v>0</v>
      </c>
      <c r="P150" s="226">
        <f>O150*H150</f>
        <v>0</v>
      </c>
      <c r="Q150" s="226">
        <v>0.001</v>
      </c>
      <c r="R150" s="226">
        <f>Q150*H150</f>
        <v>0.02</v>
      </c>
      <c r="S150" s="226">
        <v>0</v>
      </c>
      <c r="T150" s="227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228" t="s">
        <v>197</v>
      </c>
      <c r="AT150" s="228" t="s">
        <v>194</v>
      </c>
      <c r="AU150" s="228" t="s">
        <v>128</v>
      </c>
      <c r="AY150" s="14" t="s">
        <v>120</v>
      </c>
      <c r="BE150" s="229">
        <f>IF(N150="základná",J150,0)</f>
        <v>0</v>
      </c>
      <c r="BF150" s="229">
        <f>IF(N150="znížená",J150,0)</f>
        <v>0</v>
      </c>
      <c r="BG150" s="229">
        <f>IF(N150="zákl. prenesená",J150,0)</f>
        <v>0</v>
      </c>
      <c r="BH150" s="229">
        <f>IF(N150="zníž. prenesená",J150,0)</f>
        <v>0</v>
      </c>
      <c r="BI150" s="229">
        <f>IF(N150="nulová",J150,0)</f>
        <v>0</v>
      </c>
      <c r="BJ150" s="14" t="s">
        <v>128</v>
      </c>
      <c r="BK150" s="230">
        <f>ROUND(I150*H150,3)</f>
        <v>0</v>
      </c>
      <c r="BL150" s="14" t="s">
        <v>180</v>
      </c>
      <c r="BM150" s="228" t="s">
        <v>342</v>
      </c>
    </row>
    <row r="151" s="2" customFormat="1" ht="24.15" customHeight="1">
      <c r="A151" s="29"/>
      <c r="B151" s="30"/>
      <c r="C151" s="231" t="s">
        <v>180</v>
      </c>
      <c r="D151" s="231" t="s">
        <v>194</v>
      </c>
      <c r="E151" s="232" t="s">
        <v>199</v>
      </c>
      <c r="F151" s="233" t="s">
        <v>200</v>
      </c>
      <c r="G151" s="234" t="s">
        <v>191</v>
      </c>
      <c r="H151" s="235">
        <v>20</v>
      </c>
      <c r="I151" s="235">
        <v>0</v>
      </c>
      <c r="J151" s="235">
        <f>ROUND(I151*H151,3)</f>
        <v>0</v>
      </c>
      <c r="K151" s="236"/>
      <c r="L151" s="237"/>
      <c r="M151" s="238" t="s">
        <v>1</v>
      </c>
      <c r="N151" s="239" t="s">
        <v>36</v>
      </c>
      <c r="O151" s="226">
        <v>0</v>
      </c>
      <c r="P151" s="226">
        <f>O151*H151</f>
        <v>0</v>
      </c>
      <c r="Q151" s="226">
        <v>0.025000000000000001</v>
      </c>
      <c r="R151" s="226">
        <f>Q151*H151</f>
        <v>0.5</v>
      </c>
      <c r="S151" s="226">
        <v>0</v>
      </c>
      <c r="T151" s="227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228" t="s">
        <v>197</v>
      </c>
      <c r="AT151" s="228" t="s">
        <v>194</v>
      </c>
      <c r="AU151" s="228" t="s">
        <v>128</v>
      </c>
      <c r="AY151" s="14" t="s">
        <v>120</v>
      </c>
      <c r="BE151" s="229">
        <f>IF(N151="základná",J151,0)</f>
        <v>0</v>
      </c>
      <c r="BF151" s="229">
        <f>IF(N151="znížená",J151,0)</f>
        <v>0</v>
      </c>
      <c r="BG151" s="229">
        <f>IF(N151="zákl. prenesená",J151,0)</f>
        <v>0</v>
      </c>
      <c r="BH151" s="229">
        <f>IF(N151="zníž. prenesená",J151,0)</f>
        <v>0</v>
      </c>
      <c r="BI151" s="229">
        <f>IF(N151="nulová",J151,0)</f>
        <v>0</v>
      </c>
      <c r="BJ151" s="14" t="s">
        <v>128</v>
      </c>
      <c r="BK151" s="230">
        <f>ROUND(I151*H151,3)</f>
        <v>0</v>
      </c>
      <c r="BL151" s="14" t="s">
        <v>180</v>
      </c>
      <c r="BM151" s="228" t="s">
        <v>343</v>
      </c>
    </row>
    <row r="152" s="2" customFormat="1" ht="21.75" customHeight="1">
      <c r="A152" s="29"/>
      <c r="B152" s="30"/>
      <c r="C152" s="218" t="s">
        <v>202</v>
      </c>
      <c r="D152" s="218" t="s">
        <v>123</v>
      </c>
      <c r="E152" s="219" t="s">
        <v>203</v>
      </c>
      <c r="F152" s="220" t="s">
        <v>204</v>
      </c>
      <c r="G152" s="221" t="s">
        <v>191</v>
      </c>
      <c r="H152" s="222">
        <v>20</v>
      </c>
      <c r="I152" s="222">
        <v>0</v>
      </c>
      <c r="J152" s="222">
        <f>ROUND(I152*H152,3)</f>
        <v>0</v>
      </c>
      <c r="K152" s="223"/>
      <c r="L152" s="35"/>
      <c r="M152" s="224" t="s">
        <v>1</v>
      </c>
      <c r="N152" s="225" t="s">
        <v>36</v>
      </c>
      <c r="O152" s="226">
        <v>3.0437699999999999</v>
      </c>
      <c r="P152" s="226">
        <f>O152*H152</f>
        <v>60.875399999999999</v>
      </c>
      <c r="Q152" s="226">
        <v>0.00045399999999999998</v>
      </c>
      <c r="R152" s="226">
        <f>Q152*H152</f>
        <v>0.0090799999999999995</v>
      </c>
      <c r="S152" s="226">
        <v>0</v>
      </c>
      <c r="T152" s="227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228" t="s">
        <v>180</v>
      </c>
      <c r="AT152" s="228" t="s">
        <v>123</v>
      </c>
      <c r="AU152" s="228" t="s">
        <v>128</v>
      </c>
      <c r="AY152" s="14" t="s">
        <v>120</v>
      </c>
      <c r="BE152" s="229">
        <f>IF(N152="základná",J152,0)</f>
        <v>0</v>
      </c>
      <c r="BF152" s="229">
        <f>IF(N152="znížená",J152,0)</f>
        <v>0</v>
      </c>
      <c r="BG152" s="229">
        <f>IF(N152="zákl. prenesená",J152,0)</f>
        <v>0</v>
      </c>
      <c r="BH152" s="229">
        <f>IF(N152="zníž. prenesená",J152,0)</f>
        <v>0</v>
      </c>
      <c r="BI152" s="229">
        <f>IF(N152="nulová",J152,0)</f>
        <v>0</v>
      </c>
      <c r="BJ152" s="14" t="s">
        <v>128</v>
      </c>
      <c r="BK152" s="230">
        <f>ROUND(I152*H152,3)</f>
        <v>0</v>
      </c>
      <c r="BL152" s="14" t="s">
        <v>180</v>
      </c>
      <c r="BM152" s="228" t="s">
        <v>344</v>
      </c>
    </row>
    <row r="153" s="2" customFormat="1" ht="44.25" customHeight="1">
      <c r="A153" s="29"/>
      <c r="B153" s="30"/>
      <c r="C153" s="231" t="s">
        <v>206</v>
      </c>
      <c r="D153" s="231" t="s">
        <v>194</v>
      </c>
      <c r="E153" s="232" t="s">
        <v>207</v>
      </c>
      <c r="F153" s="233" t="s">
        <v>208</v>
      </c>
      <c r="G153" s="234" t="s">
        <v>191</v>
      </c>
      <c r="H153" s="235">
        <v>20</v>
      </c>
      <c r="I153" s="235">
        <v>0</v>
      </c>
      <c r="J153" s="235">
        <f>ROUND(I153*H153,3)</f>
        <v>0</v>
      </c>
      <c r="K153" s="236"/>
      <c r="L153" s="237"/>
      <c r="M153" s="238" t="s">
        <v>1</v>
      </c>
      <c r="N153" s="239" t="s">
        <v>36</v>
      </c>
      <c r="O153" s="226">
        <v>0</v>
      </c>
      <c r="P153" s="226">
        <f>O153*H153</f>
        <v>0</v>
      </c>
      <c r="Q153" s="226">
        <v>0.014999999999999999</v>
      </c>
      <c r="R153" s="226">
        <f>Q153*H153</f>
        <v>0.29999999999999999</v>
      </c>
      <c r="S153" s="226">
        <v>0</v>
      </c>
      <c r="T153" s="227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228" t="s">
        <v>197</v>
      </c>
      <c r="AT153" s="228" t="s">
        <v>194</v>
      </c>
      <c r="AU153" s="228" t="s">
        <v>128</v>
      </c>
      <c r="AY153" s="14" t="s">
        <v>120</v>
      </c>
      <c r="BE153" s="229">
        <f>IF(N153="základná",J153,0)</f>
        <v>0</v>
      </c>
      <c r="BF153" s="229">
        <f>IF(N153="znížená",J153,0)</f>
        <v>0</v>
      </c>
      <c r="BG153" s="229">
        <f>IF(N153="zákl. prenesená",J153,0)</f>
        <v>0</v>
      </c>
      <c r="BH153" s="229">
        <f>IF(N153="zníž. prenesená",J153,0)</f>
        <v>0</v>
      </c>
      <c r="BI153" s="229">
        <f>IF(N153="nulová",J153,0)</f>
        <v>0</v>
      </c>
      <c r="BJ153" s="14" t="s">
        <v>128</v>
      </c>
      <c r="BK153" s="230">
        <f>ROUND(I153*H153,3)</f>
        <v>0</v>
      </c>
      <c r="BL153" s="14" t="s">
        <v>180</v>
      </c>
      <c r="BM153" s="228" t="s">
        <v>345</v>
      </c>
    </row>
    <row r="154" s="2" customFormat="1" ht="24.15" customHeight="1">
      <c r="A154" s="29"/>
      <c r="B154" s="30"/>
      <c r="C154" s="218" t="s">
        <v>210</v>
      </c>
      <c r="D154" s="218" t="s">
        <v>123</v>
      </c>
      <c r="E154" s="219" t="s">
        <v>211</v>
      </c>
      <c r="F154" s="220" t="s">
        <v>212</v>
      </c>
      <c r="G154" s="221" t="s">
        <v>143</v>
      </c>
      <c r="H154" s="222">
        <v>0.82899999999999996</v>
      </c>
      <c r="I154" s="222">
        <v>0</v>
      </c>
      <c r="J154" s="222">
        <f>ROUND(I154*H154,3)</f>
        <v>0</v>
      </c>
      <c r="K154" s="223"/>
      <c r="L154" s="35"/>
      <c r="M154" s="224" t="s">
        <v>1</v>
      </c>
      <c r="N154" s="225" t="s">
        <v>36</v>
      </c>
      <c r="O154" s="226">
        <v>2.3140000000000001</v>
      </c>
      <c r="P154" s="226">
        <f>O154*H154</f>
        <v>1.9183059999999998</v>
      </c>
      <c r="Q154" s="226">
        <v>0</v>
      </c>
      <c r="R154" s="226">
        <f>Q154*H154</f>
        <v>0</v>
      </c>
      <c r="S154" s="226">
        <v>0</v>
      </c>
      <c r="T154" s="227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228" t="s">
        <v>180</v>
      </c>
      <c r="AT154" s="228" t="s">
        <v>123</v>
      </c>
      <c r="AU154" s="228" t="s">
        <v>128</v>
      </c>
      <c r="AY154" s="14" t="s">
        <v>120</v>
      </c>
      <c r="BE154" s="229">
        <f>IF(N154="základná",J154,0)</f>
        <v>0</v>
      </c>
      <c r="BF154" s="229">
        <f>IF(N154="znížená",J154,0)</f>
        <v>0</v>
      </c>
      <c r="BG154" s="229">
        <f>IF(N154="zákl. prenesená",J154,0)</f>
        <v>0</v>
      </c>
      <c r="BH154" s="229">
        <f>IF(N154="zníž. prenesená",J154,0)</f>
        <v>0</v>
      </c>
      <c r="BI154" s="229">
        <f>IF(N154="nulová",J154,0)</f>
        <v>0</v>
      </c>
      <c r="BJ154" s="14" t="s">
        <v>128</v>
      </c>
      <c r="BK154" s="230">
        <f>ROUND(I154*H154,3)</f>
        <v>0</v>
      </c>
      <c r="BL154" s="14" t="s">
        <v>180</v>
      </c>
      <c r="BM154" s="228" t="s">
        <v>346</v>
      </c>
    </row>
    <row r="155" s="12" customFormat="1" ht="22.8" customHeight="1">
      <c r="A155" s="12"/>
      <c r="B155" s="203"/>
      <c r="C155" s="204"/>
      <c r="D155" s="205" t="s">
        <v>69</v>
      </c>
      <c r="E155" s="216" t="s">
        <v>214</v>
      </c>
      <c r="F155" s="216" t="s">
        <v>215</v>
      </c>
      <c r="G155" s="204"/>
      <c r="H155" s="204"/>
      <c r="I155" s="204"/>
      <c r="J155" s="217">
        <f>BK155</f>
        <v>0</v>
      </c>
      <c r="K155" s="204"/>
      <c r="L155" s="208"/>
      <c r="M155" s="209"/>
      <c r="N155" s="210"/>
      <c r="O155" s="210"/>
      <c r="P155" s="211">
        <f>SUM(P156:P157)</f>
        <v>97.262632000000011</v>
      </c>
      <c r="Q155" s="210"/>
      <c r="R155" s="211">
        <f>SUM(R156:R157)</f>
        <v>0</v>
      </c>
      <c r="S155" s="210"/>
      <c r="T155" s="212">
        <f>SUM(T156:T157)</f>
        <v>3.7909519999999999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13" t="s">
        <v>128</v>
      </c>
      <c r="AT155" s="214" t="s">
        <v>69</v>
      </c>
      <c r="AU155" s="214" t="s">
        <v>78</v>
      </c>
      <c r="AY155" s="213" t="s">
        <v>120</v>
      </c>
      <c r="BK155" s="215">
        <f>SUM(BK156:BK157)</f>
        <v>0</v>
      </c>
    </row>
    <row r="156" s="2" customFormat="1" ht="24.15" customHeight="1">
      <c r="A156" s="29"/>
      <c r="B156" s="30"/>
      <c r="C156" s="218" t="s">
        <v>7</v>
      </c>
      <c r="D156" s="218" t="s">
        <v>123</v>
      </c>
      <c r="E156" s="219" t="s">
        <v>216</v>
      </c>
      <c r="F156" s="220" t="s">
        <v>217</v>
      </c>
      <c r="G156" s="221" t="s">
        <v>132</v>
      </c>
      <c r="H156" s="222">
        <v>172.316</v>
      </c>
      <c r="I156" s="222">
        <v>0</v>
      </c>
      <c r="J156" s="222">
        <f>ROUND(I156*H156,3)</f>
        <v>0</v>
      </c>
      <c r="K156" s="223"/>
      <c r="L156" s="35"/>
      <c r="M156" s="224" t="s">
        <v>1</v>
      </c>
      <c r="N156" s="225" t="s">
        <v>36</v>
      </c>
      <c r="O156" s="226">
        <v>0.52700000000000002</v>
      </c>
      <c r="P156" s="226">
        <f>O156*H156</f>
        <v>90.810532000000009</v>
      </c>
      <c r="Q156" s="226">
        <v>0</v>
      </c>
      <c r="R156" s="226">
        <f>Q156*H156</f>
        <v>0</v>
      </c>
      <c r="S156" s="226">
        <v>0.021999999999999999</v>
      </c>
      <c r="T156" s="227">
        <f>S156*H156</f>
        <v>3.7909519999999999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228" t="s">
        <v>180</v>
      </c>
      <c r="AT156" s="228" t="s">
        <v>123</v>
      </c>
      <c r="AU156" s="228" t="s">
        <v>128</v>
      </c>
      <c r="AY156" s="14" t="s">
        <v>120</v>
      </c>
      <c r="BE156" s="229">
        <f>IF(N156="základná",J156,0)</f>
        <v>0</v>
      </c>
      <c r="BF156" s="229">
        <f>IF(N156="znížená",J156,0)</f>
        <v>0</v>
      </c>
      <c r="BG156" s="229">
        <f>IF(N156="zákl. prenesená",J156,0)</f>
        <v>0</v>
      </c>
      <c r="BH156" s="229">
        <f>IF(N156="zníž. prenesená",J156,0)</f>
        <v>0</v>
      </c>
      <c r="BI156" s="229">
        <f>IF(N156="nulová",J156,0)</f>
        <v>0</v>
      </c>
      <c r="BJ156" s="14" t="s">
        <v>128</v>
      </c>
      <c r="BK156" s="230">
        <f>ROUND(I156*H156,3)</f>
        <v>0</v>
      </c>
      <c r="BL156" s="14" t="s">
        <v>180</v>
      </c>
      <c r="BM156" s="228" t="s">
        <v>347</v>
      </c>
    </row>
    <row r="157" s="2" customFormat="1" ht="24.15" customHeight="1">
      <c r="A157" s="29"/>
      <c r="B157" s="30"/>
      <c r="C157" s="218" t="s">
        <v>219</v>
      </c>
      <c r="D157" s="218" t="s">
        <v>123</v>
      </c>
      <c r="E157" s="219" t="s">
        <v>220</v>
      </c>
      <c r="F157" s="220" t="s">
        <v>221</v>
      </c>
      <c r="G157" s="221" t="s">
        <v>143</v>
      </c>
      <c r="H157" s="222">
        <v>2.1400000000000001</v>
      </c>
      <c r="I157" s="222">
        <v>0</v>
      </c>
      <c r="J157" s="222">
        <f>ROUND(I157*H157,3)</f>
        <v>0</v>
      </c>
      <c r="K157" s="223"/>
      <c r="L157" s="35"/>
      <c r="M157" s="224" t="s">
        <v>1</v>
      </c>
      <c r="N157" s="225" t="s">
        <v>36</v>
      </c>
      <c r="O157" s="226">
        <v>3.0150000000000001</v>
      </c>
      <c r="P157" s="226">
        <f>O157*H157</f>
        <v>6.4521000000000006</v>
      </c>
      <c r="Q157" s="226">
        <v>0</v>
      </c>
      <c r="R157" s="226">
        <f>Q157*H157</f>
        <v>0</v>
      </c>
      <c r="S157" s="226">
        <v>0</v>
      </c>
      <c r="T157" s="227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228" t="s">
        <v>180</v>
      </c>
      <c r="AT157" s="228" t="s">
        <v>123</v>
      </c>
      <c r="AU157" s="228" t="s">
        <v>128</v>
      </c>
      <c r="AY157" s="14" t="s">
        <v>120</v>
      </c>
      <c r="BE157" s="229">
        <f>IF(N157="základná",J157,0)</f>
        <v>0</v>
      </c>
      <c r="BF157" s="229">
        <f>IF(N157="znížená",J157,0)</f>
        <v>0</v>
      </c>
      <c r="BG157" s="229">
        <f>IF(N157="zákl. prenesená",J157,0)</f>
        <v>0</v>
      </c>
      <c r="BH157" s="229">
        <f>IF(N157="zníž. prenesená",J157,0)</f>
        <v>0</v>
      </c>
      <c r="BI157" s="229">
        <f>IF(N157="nulová",J157,0)</f>
        <v>0</v>
      </c>
      <c r="BJ157" s="14" t="s">
        <v>128</v>
      </c>
      <c r="BK157" s="230">
        <f>ROUND(I157*H157,3)</f>
        <v>0</v>
      </c>
      <c r="BL157" s="14" t="s">
        <v>180</v>
      </c>
      <c r="BM157" s="228" t="s">
        <v>348</v>
      </c>
    </row>
    <row r="158" s="12" customFormat="1" ht="22.8" customHeight="1">
      <c r="A158" s="12"/>
      <c r="B158" s="203"/>
      <c r="C158" s="204"/>
      <c r="D158" s="205" t="s">
        <v>69</v>
      </c>
      <c r="E158" s="216" t="s">
        <v>223</v>
      </c>
      <c r="F158" s="216" t="s">
        <v>224</v>
      </c>
      <c r="G158" s="204"/>
      <c r="H158" s="204"/>
      <c r="I158" s="204"/>
      <c r="J158" s="217">
        <f>BK158</f>
        <v>0</v>
      </c>
      <c r="K158" s="204"/>
      <c r="L158" s="208"/>
      <c r="M158" s="209"/>
      <c r="N158" s="210"/>
      <c r="O158" s="210"/>
      <c r="P158" s="211">
        <f>P159</f>
        <v>4.9185273600000006</v>
      </c>
      <c r="Q158" s="210"/>
      <c r="R158" s="211">
        <f>R159</f>
        <v>0.071474296320000005</v>
      </c>
      <c r="S158" s="210"/>
      <c r="T158" s="212">
        <f>T159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13" t="s">
        <v>128</v>
      </c>
      <c r="AT158" s="214" t="s">
        <v>69</v>
      </c>
      <c r="AU158" s="214" t="s">
        <v>78</v>
      </c>
      <c r="AY158" s="213" t="s">
        <v>120</v>
      </c>
      <c r="BK158" s="215">
        <f>BK159</f>
        <v>0</v>
      </c>
    </row>
    <row r="159" s="2" customFormat="1" ht="37.8" customHeight="1">
      <c r="A159" s="29"/>
      <c r="B159" s="30"/>
      <c r="C159" s="218" t="s">
        <v>225</v>
      </c>
      <c r="D159" s="218" t="s">
        <v>123</v>
      </c>
      <c r="E159" s="219" t="s">
        <v>226</v>
      </c>
      <c r="F159" s="220" t="s">
        <v>227</v>
      </c>
      <c r="G159" s="221" t="s">
        <v>132</v>
      </c>
      <c r="H159" s="222">
        <v>389.12400000000002</v>
      </c>
      <c r="I159" s="222">
        <v>0</v>
      </c>
      <c r="J159" s="222">
        <f>ROUND(I159*H159,3)</f>
        <v>0</v>
      </c>
      <c r="K159" s="223"/>
      <c r="L159" s="35"/>
      <c r="M159" s="224" t="s">
        <v>1</v>
      </c>
      <c r="N159" s="225" t="s">
        <v>36</v>
      </c>
      <c r="O159" s="226">
        <v>0.01264</v>
      </c>
      <c r="P159" s="226">
        <f>O159*H159</f>
        <v>4.9185273600000006</v>
      </c>
      <c r="Q159" s="226">
        <v>0.00018368</v>
      </c>
      <c r="R159" s="226">
        <f>Q159*H159</f>
        <v>0.071474296320000005</v>
      </c>
      <c r="S159" s="226">
        <v>0</v>
      </c>
      <c r="T159" s="227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228" t="s">
        <v>180</v>
      </c>
      <c r="AT159" s="228" t="s">
        <v>123</v>
      </c>
      <c r="AU159" s="228" t="s">
        <v>128</v>
      </c>
      <c r="AY159" s="14" t="s">
        <v>120</v>
      </c>
      <c r="BE159" s="229">
        <f>IF(N159="základná",J159,0)</f>
        <v>0</v>
      </c>
      <c r="BF159" s="229">
        <f>IF(N159="znížená",J159,0)</f>
        <v>0</v>
      </c>
      <c r="BG159" s="229">
        <f>IF(N159="zákl. prenesená",J159,0)</f>
        <v>0</v>
      </c>
      <c r="BH159" s="229">
        <f>IF(N159="zníž. prenesená",J159,0)</f>
        <v>0</v>
      </c>
      <c r="BI159" s="229">
        <f>IF(N159="nulová",J159,0)</f>
        <v>0</v>
      </c>
      <c r="BJ159" s="14" t="s">
        <v>128</v>
      </c>
      <c r="BK159" s="230">
        <f>ROUND(I159*H159,3)</f>
        <v>0</v>
      </c>
      <c r="BL159" s="14" t="s">
        <v>180</v>
      </c>
      <c r="BM159" s="228" t="s">
        <v>349</v>
      </c>
    </row>
    <row r="160" s="12" customFormat="1" ht="25.92" customHeight="1">
      <c r="A160" s="12"/>
      <c r="B160" s="203"/>
      <c r="C160" s="204"/>
      <c r="D160" s="205" t="s">
        <v>69</v>
      </c>
      <c r="E160" s="206" t="s">
        <v>194</v>
      </c>
      <c r="F160" s="206" t="s">
        <v>229</v>
      </c>
      <c r="G160" s="204"/>
      <c r="H160" s="204"/>
      <c r="I160" s="204"/>
      <c r="J160" s="207">
        <f>BK160</f>
        <v>0</v>
      </c>
      <c r="K160" s="204"/>
      <c r="L160" s="208"/>
      <c r="M160" s="209"/>
      <c r="N160" s="210"/>
      <c r="O160" s="210"/>
      <c r="P160" s="211">
        <f>P161</f>
        <v>17.82</v>
      </c>
      <c r="Q160" s="210"/>
      <c r="R160" s="211">
        <f>R161</f>
        <v>0.0625</v>
      </c>
      <c r="S160" s="210"/>
      <c r="T160" s="212">
        <f>T161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3" t="s">
        <v>136</v>
      </c>
      <c r="AT160" s="214" t="s">
        <v>69</v>
      </c>
      <c r="AU160" s="214" t="s">
        <v>70</v>
      </c>
      <c r="AY160" s="213" t="s">
        <v>120</v>
      </c>
      <c r="BK160" s="215">
        <f>BK161</f>
        <v>0</v>
      </c>
    </row>
    <row r="161" s="12" customFormat="1" ht="22.8" customHeight="1">
      <c r="A161" s="12"/>
      <c r="B161" s="203"/>
      <c r="C161" s="204"/>
      <c r="D161" s="205" t="s">
        <v>69</v>
      </c>
      <c r="E161" s="216" t="s">
        <v>230</v>
      </c>
      <c r="F161" s="216" t="s">
        <v>231</v>
      </c>
      <c r="G161" s="204"/>
      <c r="H161" s="204"/>
      <c r="I161" s="204"/>
      <c r="J161" s="217">
        <f>BK161</f>
        <v>0</v>
      </c>
      <c r="K161" s="204"/>
      <c r="L161" s="208"/>
      <c r="M161" s="209"/>
      <c r="N161" s="210"/>
      <c r="O161" s="210"/>
      <c r="P161" s="211">
        <f>SUM(P162:P164)</f>
        <v>17.82</v>
      </c>
      <c r="Q161" s="210"/>
      <c r="R161" s="211">
        <f>SUM(R162:R164)</f>
        <v>0.0625</v>
      </c>
      <c r="S161" s="210"/>
      <c r="T161" s="212">
        <f>SUM(T162:T164)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3" t="s">
        <v>136</v>
      </c>
      <c r="AT161" s="214" t="s">
        <v>69</v>
      </c>
      <c r="AU161" s="214" t="s">
        <v>78</v>
      </c>
      <c r="AY161" s="213" t="s">
        <v>120</v>
      </c>
      <c r="BK161" s="215">
        <f>SUM(BK162:BK164)</f>
        <v>0</v>
      </c>
    </row>
    <row r="162" s="2" customFormat="1" ht="24.15" customHeight="1">
      <c r="A162" s="29"/>
      <c r="B162" s="30"/>
      <c r="C162" s="218" t="s">
        <v>232</v>
      </c>
      <c r="D162" s="218" t="s">
        <v>123</v>
      </c>
      <c r="E162" s="219" t="s">
        <v>233</v>
      </c>
      <c r="F162" s="220" t="s">
        <v>234</v>
      </c>
      <c r="G162" s="221" t="s">
        <v>191</v>
      </c>
      <c r="H162" s="222">
        <v>25</v>
      </c>
      <c r="I162" s="222">
        <v>0</v>
      </c>
      <c r="J162" s="222">
        <f>ROUND(I162*H162,3)</f>
        <v>0</v>
      </c>
      <c r="K162" s="223"/>
      <c r="L162" s="35"/>
      <c r="M162" s="224" t="s">
        <v>1</v>
      </c>
      <c r="N162" s="225" t="s">
        <v>36</v>
      </c>
      <c r="O162" s="226">
        <v>0.69999999999999996</v>
      </c>
      <c r="P162" s="226">
        <f>O162*H162</f>
        <v>17.5</v>
      </c>
      <c r="Q162" s="226">
        <v>0</v>
      </c>
      <c r="R162" s="226">
        <f>Q162*H162</f>
        <v>0</v>
      </c>
      <c r="S162" s="226">
        <v>0</v>
      </c>
      <c r="T162" s="227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228" t="s">
        <v>235</v>
      </c>
      <c r="AT162" s="228" t="s">
        <v>123</v>
      </c>
      <c r="AU162" s="228" t="s">
        <v>128</v>
      </c>
      <c r="AY162" s="14" t="s">
        <v>120</v>
      </c>
      <c r="BE162" s="229">
        <f>IF(N162="základná",J162,0)</f>
        <v>0</v>
      </c>
      <c r="BF162" s="229">
        <f>IF(N162="znížená",J162,0)</f>
        <v>0</v>
      </c>
      <c r="BG162" s="229">
        <f>IF(N162="zákl. prenesená",J162,0)</f>
        <v>0</v>
      </c>
      <c r="BH162" s="229">
        <f>IF(N162="zníž. prenesená",J162,0)</f>
        <v>0</v>
      </c>
      <c r="BI162" s="229">
        <f>IF(N162="nulová",J162,0)</f>
        <v>0</v>
      </c>
      <c r="BJ162" s="14" t="s">
        <v>128</v>
      </c>
      <c r="BK162" s="230">
        <f>ROUND(I162*H162,3)</f>
        <v>0</v>
      </c>
      <c r="BL162" s="14" t="s">
        <v>235</v>
      </c>
      <c r="BM162" s="228" t="s">
        <v>350</v>
      </c>
    </row>
    <row r="163" s="2" customFormat="1" ht="24.15" customHeight="1">
      <c r="A163" s="29"/>
      <c r="B163" s="30"/>
      <c r="C163" s="231" t="s">
        <v>237</v>
      </c>
      <c r="D163" s="231" t="s">
        <v>194</v>
      </c>
      <c r="E163" s="232" t="s">
        <v>238</v>
      </c>
      <c r="F163" s="233" t="s">
        <v>239</v>
      </c>
      <c r="G163" s="234" t="s">
        <v>191</v>
      </c>
      <c r="H163" s="235">
        <v>25</v>
      </c>
      <c r="I163" s="235">
        <v>0</v>
      </c>
      <c r="J163" s="235">
        <f>ROUND(I163*H163,3)</f>
        <v>0</v>
      </c>
      <c r="K163" s="236"/>
      <c r="L163" s="237"/>
      <c r="M163" s="238" t="s">
        <v>1</v>
      </c>
      <c r="N163" s="239" t="s">
        <v>36</v>
      </c>
      <c r="O163" s="226">
        <v>0</v>
      </c>
      <c r="P163" s="226">
        <f>O163*H163</f>
        <v>0</v>
      </c>
      <c r="Q163" s="226">
        <v>0.0025000000000000001</v>
      </c>
      <c r="R163" s="226">
        <f>Q163*H163</f>
        <v>0.0625</v>
      </c>
      <c r="S163" s="226">
        <v>0</v>
      </c>
      <c r="T163" s="227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228" t="s">
        <v>240</v>
      </c>
      <c r="AT163" s="228" t="s">
        <v>194</v>
      </c>
      <c r="AU163" s="228" t="s">
        <v>128</v>
      </c>
      <c r="AY163" s="14" t="s">
        <v>120</v>
      </c>
      <c r="BE163" s="229">
        <f>IF(N163="základná",J163,0)</f>
        <v>0</v>
      </c>
      <c r="BF163" s="229">
        <f>IF(N163="znížená",J163,0)</f>
        <v>0</v>
      </c>
      <c r="BG163" s="229">
        <f>IF(N163="zákl. prenesená",J163,0)</f>
        <v>0</v>
      </c>
      <c r="BH163" s="229">
        <f>IF(N163="zníž. prenesená",J163,0)</f>
        <v>0</v>
      </c>
      <c r="BI163" s="229">
        <f>IF(N163="nulová",J163,0)</f>
        <v>0</v>
      </c>
      <c r="BJ163" s="14" t="s">
        <v>128</v>
      </c>
      <c r="BK163" s="230">
        <f>ROUND(I163*H163,3)</f>
        <v>0</v>
      </c>
      <c r="BL163" s="14" t="s">
        <v>240</v>
      </c>
      <c r="BM163" s="228" t="s">
        <v>351</v>
      </c>
    </row>
    <row r="164" s="2" customFormat="1" ht="37.8" customHeight="1">
      <c r="A164" s="29"/>
      <c r="B164" s="30"/>
      <c r="C164" s="218" t="s">
        <v>242</v>
      </c>
      <c r="D164" s="218" t="s">
        <v>123</v>
      </c>
      <c r="E164" s="219" t="s">
        <v>243</v>
      </c>
      <c r="F164" s="220" t="s">
        <v>244</v>
      </c>
      <c r="G164" s="221" t="s">
        <v>126</v>
      </c>
      <c r="H164" s="222">
        <v>1</v>
      </c>
      <c r="I164" s="222">
        <v>0</v>
      </c>
      <c r="J164" s="222">
        <f>ROUND(I164*H164,3)</f>
        <v>0</v>
      </c>
      <c r="K164" s="223"/>
      <c r="L164" s="35"/>
      <c r="M164" s="224" t="s">
        <v>1</v>
      </c>
      <c r="N164" s="225" t="s">
        <v>36</v>
      </c>
      <c r="O164" s="226">
        <v>0.32000000000000001</v>
      </c>
      <c r="P164" s="226">
        <f>O164*H164</f>
        <v>0.32000000000000001</v>
      </c>
      <c r="Q164" s="226">
        <v>0</v>
      </c>
      <c r="R164" s="226">
        <f>Q164*H164</f>
        <v>0</v>
      </c>
      <c r="S164" s="226">
        <v>0</v>
      </c>
      <c r="T164" s="227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228" t="s">
        <v>235</v>
      </c>
      <c r="AT164" s="228" t="s">
        <v>123</v>
      </c>
      <c r="AU164" s="228" t="s">
        <v>128</v>
      </c>
      <c r="AY164" s="14" t="s">
        <v>120</v>
      </c>
      <c r="BE164" s="229">
        <f>IF(N164="základná",J164,0)</f>
        <v>0</v>
      </c>
      <c r="BF164" s="229">
        <f>IF(N164="znížená",J164,0)</f>
        <v>0</v>
      </c>
      <c r="BG164" s="229">
        <f>IF(N164="zákl. prenesená",J164,0)</f>
        <v>0</v>
      </c>
      <c r="BH164" s="229">
        <f>IF(N164="zníž. prenesená",J164,0)</f>
        <v>0</v>
      </c>
      <c r="BI164" s="229">
        <f>IF(N164="nulová",J164,0)</f>
        <v>0</v>
      </c>
      <c r="BJ164" s="14" t="s">
        <v>128</v>
      </c>
      <c r="BK164" s="230">
        <f>ROUND(I164*H164,3)</f>
        <v>0</v>
      </c>
      <c r="BL164" s="14" t="s">
        <v>235</v>
      </c>
      <c r="BM164" s="228" t="s">
        <v>352</v>
      </c>
    </row>
    <row r="165" s="12" customFormat="1" ht="25.92" customHeight="1">
      <c r="A165" s="12"/>
      <c r="B165" s="203"/>
      <c r="C165" s="204"/>
      <c r="D165" s="205" t="s">
        <v>69</v>
      </c>
      <c r="E165" s="206" t="s">
        <v>246</v>
      </c>
      <c r="F165" s="206" t="s">
        <v>247</v>
      </c>
      <c r="G165" s="204"/>
      <c r="H165" s="204"/>
      <c r="I165" s="204"/>
      <c r="J165" s="207">
        <f>BK165</f>
        <v>0</v>
      </c>
      <c r="K165" s="204"/>
      <c r="L165" s="208"/>
      <c r="M165" s="209"/>
      <c r="N165" s="210"/>
      <c r="O165" s="210"/>
      <c r="P165" s="211">
        <f>SUM(P166:P167)</f>
        <v>10.997</v>
      </c>
      <c r="Q165" s="210"/>
      <c r="R165" s="211">
        <f>SUM(R166:R167)</f>
        <v>0</v>
      </c>
      <c r="S165" s="210"/>
      <c r="T165" s="212">
        <f>SUM(T166:T167)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3" t="s">
        <v>127</v>
      </c>
      <c r="AT165" s="214" t="s">
        <v>69</v>
      </c>
      <c r="AU165" s="214" t="s">
        <v>70</v>
      </c>
      <c r="AY165" s="213" t="s">
        <v>120</v>
      </c>
      <c r="BK165" s="215">
        <f>SUM(BK166:BK167)</f>
        <v>0</v>
      </c>
    </row>
    <row r="166" s="2" customFormat="1" ht="16.5" customHeight="1">
      <c r="A166" s="29"/>
      <c r="B166" s="30"/>
      <c r="C166" s="218" t="s">
        <v>248</v>
      </c>
      <c r="D166" s="218" t="s">
        <v>123</v>
      </c>
      <c r="E166" s="219" t="s">
        <v>249</v>
      </c>
      <c r="F166" s="220" t="s">
        <v>250</v>
      </c>
      <c r="G166" s="221" t="s">
        <v>251</v>
      </c>
      <c r="H166" s="222">
        <v>3</v>
      </c>
      <c r="I166" s="222">
        <v>0</v>
      </c>
      <c r="J166" s="222">
        <f>ROUND(I166*H166,3)</f>
        <v>0</v>
      </c>
      <c r="K166" s="223"/>
      <c r="L166" s="35"/>
      <c r="M166" s="224" t="s">
        <v>1</v>
      </c>
      <c r="N166" s="225" t="s">
        <v>36</v>
      </c>
      <c r="O166" s="226">
        <v>3.0150000000000001</v>
      </c>
      <c r="P166" s="226">
        <f>O166*H166</f>
        <v>9.0449999999999999</v>
      </c>
      <c r="Q166" s="226">
        <v>0</v>
      </c>
      <c r="R166" s="226">
        <f>Q166*H166</f>
        <v>0</v>
      </c>
      <c r="S166" s="226">
        <v>0</v>
      </c>
      <c r="T166" s="227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228" t="s">
        <v>180</v>
      </c>
      <c r="AT166" s="228" t="s">
        <v>123</v>
      </c>
      <c r="AU166" s="228" t="s">
        <v>78</v>
      </c>
      <c r="AY166" s="14" t="s">
        <v>120</v>
      </c>
      <c r="BE166" s="229">
        <f>IF(N166="základná",J166,0)</f>
        <v>0</v>
      </c>
      <c r="BF166" s="229">
        <f>IF(N166="znížená",J166,0)</f>
        <v>0</v>
      </c>
      <c r="BG166" s="229">
        <f>IF(N166="zákl. prenesená",J166,0)</f>
        <v>0</v>
      </c>
      <c r="BH166" s="229">
        <f>IF(N166="zníž. prenesená",J166,0)</f>
        <v>0</v>
      </c>
      <c r="BI166" s="229">
        <f>IF(N166="nulová",J166,0)</f>
        <v>0</v>
      </c>
      <c r="BJ166" s="14" t="s">
        <v>128</v>
      </c>
      <c r="BK166" s="230">
        <f>ROUND(I166*H166,3)</f>
        <v>0</v>
      </c>
      <c r="BL166" s="14" t="s">
        <v>180</v>
      </c>
      <c r="BM166" s="228" t="s">
        <v>353</v>
      </c>
    </row>
    <row r="167" s="2" customFormat="1" ht="16.5" customHeight="1">
      <c r="A167" s="29"/>
      <c r="B167" s="30"/>
      <c r="C167" s="218" t="s">
        <v>253</v>
      </c>
      <c r="D167" s="218" t="s">
        <v>123</v>
      </c>
      <c r="E167" s="219" t="s">
        <v>254</v>
      </c>
      <c r="F167" s="220" t="s">
        <v>255</v>
      </c>
      <c r="G167" s="221" t="s">
        <v>251</v>
      </c>
      <c r="H167" s="222">
        <v>1</v>
      </c>
      <c r="I167" s="222">
        <v>0</v>
      </c>
      <c r="J167" s="222">
        <f>ROUND(I167*H167,3)</f>
        <v>0</v>
      </c>
      <c r="K167" s="223"/>
      <c r="L167" s="35"/>
      <c r="M167" s="240" t="s">
        <v>1</v>
      </c>
      <c r="N167" s="241" t="s">
        <v>36</v>
      </c>
      <c r="O167" s="242">
        <v>1.952</v>
      </c>
      <c r="P167" s="242">
        <f>O167*H167</f>
        <v>1.952</v>
      </c>
      <c r="Q167" s="242">
        <v>0</v>
      </c>
      <c r="R167" s="242">
        <f>Q167*H167</f>
        <v>0</v>
      </c>
      <c r="S167" s="242">
        <v>0</v>
      </c>
      <c r="T167" s="243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228" t="s">
        <v>180</v>
      </c>
      <c r="AT167" s="228" t="s">
        <v>123</v>
      </c>
      <c r="AU167" s="228" t="s">
        <v>78</v>
      </c>
      <c r="AY167" s="14" t="s">
        <v>120</v>
      </c>
      <c r="BE167" s="229">
        <f>IF(N167="základná",J167,0)</f>
        <v>0</v>
      </c>
      <c r="BF167" s="229">
        <f>IF(N167="znížená",J167,0)</f>
        <v>0</v>
      </c>
      <c r="BG167" s="229">
        <f>IF(N167="zákl. prenesená",J167,0)</f>
        <v>0</v>
      </c>
      <c r="BH167" s="229">
        <f>IF(N167="zníž. prenesená",J167,0)</f>
        <v>0</v>
      </c>
      <c r="BI167" s="229">
        <f>IF(N167="nulová",J167,0)</f>
        <v>0</v>
      </c>
      <c r="BJ167" s="14" t="s">
        <v>128</v>
      </c>
      <c r="BK167" s="230">
        <f>ROUND(I167*H167,3)</f>
        <v>0</v>
      </c>
      <c r="BL167" s="14" t="s">
        <v>180</v>
      </c>
      <c r="BM167" s="228" t="s">
        <v>354</v>
      </c>
    </row>
    <row r="168" s="2" customFormat="1" ht="6.96" customHeight="1">
      <c r="A168" s="29"/>
      <c r="B168" s="62"/>
      <c r="C168" s="63"/>
      <c r="D168" s="63"/>
      <c r="E168" s="63"/>
      <c r="F168" s="63"/>
      <c r="G168" s="63"/>
      <c r="H168" s="63"/>
      <c r="I168" s="63"/>
      <c r="J168" s="63"/>
      <c r="K168" s="63"/>
      <c r="L168" s="35"/>
      <c r="M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</row>
  </sheetData>
  <sheetProtection sheet="1" autoFilter="0" formatColumns="0" formatRows="0" objects="1" scenarios="1" spinCount="100000" saltValue="xHWnthubQH3lDGQWrJ++IXcI7ToyGcGsn/DT1ExQA0rRFTwvFmoHy4LGJU18y9koOvW6r7/T8iHDCSS/+eYKSQ==" hashValue="MWk5Ydml+qEWtloQc27TPYw6FnbilHqvH4evy9Cdg/+FW/w11GGtyB0+c8cK6qiIxPzeQSSiqnaDas068Hdecg==" algorithmName="SHA-512" password="CC35"/>
  <autoFilter ref="C127:K167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Flex2\Admin</dc:creator>
  <cp:lastModifiedBy>Flex2\Admin</cp:lastModifiedBy>
  <dcterms:created xsi:type="dcterms:W3CDTF">2024-10-23T14:26:58Z</dcterms:created>
  <dcterms:modified xsi:type="dcterms:W3CDTF">2024-10-23T14:27:03Z</dcterms:modified>
</cp:coreProperties>
</file>